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5600" windowHeight="7815"/>
  </bookViews>
  <sheets>
    <sheet name="Prenomina del 1 al 15" sheetId="1" r:id="rId1"/>
    <sheet name="Prenomina del 16 al 30" sheetId="5" r:id="rId2"/>
    <sheet name="Colilla" sheetId="4" r:id="rId3"/>
  </sheets>
  <definedNames>
    <definedName name="AuxilioTransporte">#REF!</definedName>
    <definedName name="Empresa">#REF!</definedName>
    <definedName name="FONDO">#REF!</definedName>
    <definedName name="NitEmpresa">#REF!</definedName>
    <definedName name="NombreEmpresa">#REF!</definedName>
    <definedName name="PRENOMINA16AL30">'Prenomina del 16 al 30'!$A$2:$AR$17</definedName>
    <definedName name="PRENOMINA1AL15" localSheetId="1">'Prenomina del 16 al 30'!$A$2:$AR$17</definedName>
    <definedName name="PRENOMINA1AL15">'Prenomina del 1 al 15'!$A$2:$AP$17</definedName>
    <definedName name="SMMLV">#REF!</definedName>
  </definedNames>
  <calcPr calcId="145621"/>
</workbook>
</file>

<file path=xl/calcChain.xml><?xml version="1.0" encoding="utf-8"?>
<calcChain xmlns="http://schemas.openxmlformats.org/spreadsheetml/2006/main">
  <c r="AG5" i="1" l="1"/>
  <c r="AG4" i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4" i="1"/>
  <c r="AB17" i="1" l="1"/>
  <c r="AA17" i="1"/>
  <c r="AB13" i="1"/>
  <c r="AA13" i="1"/>
  <c r="AB9" i="1"/>
  <c r="AA9" i="1"/>
  <c r="AB5" i="1"/>
  <c r="AA5" i="1"/>
  <c r="AA16" i="1"/>
  <c r="AB16" i="1"/>
  <c r="AA12" i="1"/>
  <c r="AB12" i="1"/>
  <c r="AA8" i="1"/>
  <c r="AB8" i="1"/>
  <c r="AB15" i="1"/>
  <c r="AA15" i="1"/>
  <c r="AB11" i="1"/>
  <c r="AA11" i="1"/>
  <c r="AB7" i="1"/>
  <c r="AA7" i="1"/>
  <c r="AB14" i="1"/>
  <c r="AA14" i="1"/>
  <c r="AB10" i="1"/>
  <c r="AA10" i="1"/>
  <c r="AB6" i="1"/>
  <c r="AA6" i="1"/>
  <c r="AA4" i="1"/>
  <c r="AB4" i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2" i="4"/>
  <c r="W17" i="5"/>
  <c r="H17" i="5"/>
  <c r="P17" i="5" s="1"/>
  <c r="F17" i="5"/>
  <c r="G17" i="5" s="1"/>
  <c r="W16" i="5"/>
  <c r="H16" i="5"/>
  <c r="P16" i="5" s="1"/>
  <c r="F16" i="5"/>
  <c r="G16" i="5" s="1"/>
  <c r="W15" i="5"/>
  <c r="H15" i="5"/>
  <c r="P15" i="5" s="1"/>
  <c r="F15" i="5"/>
  <c r="G15" i="5" s="1"/>
  <c r="W14" i="5"/>
  <c r="H14" i="5"/>
  <c r="P14" i="5" s="1"/>
  <c r="F14" i="5"/>
  <c r="W13" i="5"/>
  <c r="T13" i="5"/>
  <c r="L13" i="5"/>
  <c r="H13" i="5"/>
  <c r="P13" i="5" s="1"/>
  <c r="F13" i="5"/>
  <c r="G13" i="5" s="1"/>
  <c r="W12" i="5"/>
  <c r="T12" i="5"/>
  <c r="H12" i="5"/>
  <c r="P12" i="5" s="1"/>
  <c r="F12" i="5"/>
  <c r="G12" i="5" s="1"/>
  <c r="W11" i="5"/>
  <c r="T11" i="5"/>
  <c r="L11" i="5"/>
  <c r="H11" i="5"/>
  <c r="P11" i="5" s="1"/>
  <c r="F11" i="5"/>
  <c r="G11" i="5" s="1"/>
  <c r="W10" i="5"/>
  <c r="T10" i="5"/>
  <c r="H10" i="5"/>
  <c r="P10" i="5" s="1"/>
  <c r="F10" i="5"/>
  <c r="G10" i="5" s="1"/>
  <c r="W9" i="5"/>
  <c r="T9" i="5"/>
  <c r="L9" i="5"/>
  <c r="H9" i="5"/>
  <c r="P9" i="5" s="1"/>
  <c r="F9" i="5"/>
  <c r="G9" i="5" s="1"/>
  <c r="W8" i="5"/>
  <c r="T8" i="5"/>
  <c r="H8" i="5"/>
  <c r="P8" i="5" s="1"/>
  <c r="F8" i="5"/>
  <c r="G8" i="5" s="1"/>
  <c r="W7" i="5"/>
  <c r="T7" i="5"/>
  <c r="L7" i="5"/>
  <c r="H7" i="5"/>
  <c r="P7" i="5" s="1"/>
  <c r="F7" i="5"/>
  <c r="G7" i="5" s="1"/>
  <c r="W6" i="5"/>
  <c r="T6" i="5"/>
  <c r="H6" i="5"/>
  <c r="P6" i="5" s="1"/>
  <c r="F6" i="5"/>
  <c r="G6" i="5" s="1"/>
  <c r="W5" i="5"/>
  <c r="T5" i="5"/>
  <c r="L5" i="5"/>
  <c r="H5" i="5"/>
  <c r="P5" i="5" s="1"/>
  <c r="F5" i="5"/>
  <c r="G5" i="5" s="1"/>
  <c r="AE4" i="5"/>
  <c r="AC4" i="5"/>
  <c r="AA4" i="5"/>
  <c r="Y4" i="5"/>
  <c r="H4" i="5"/>
  <c r="P4" i="5" s="1"/>
  <c r="G4" i="5"/>
  <c r="Y9" i="5" l="1"/>
  <c r="Y7" i="5"/>
  <c r="Y13" i="5"/>
  <c r="Y5" i="5"/>
  <c r="Y11" i="5"/>
  <c r="V4" i="5"/>
  <c r="N4" i="5"/>
  <c r="R4" i="5"/>
  <c r="AL4" i="5" s="1"/>
  <c r="J4" i="5"/>
  <c r="X4" i="5"/>
  <c r="L6" i="5"/>
  <c r="Y6" i="5"/>
  <c r="L8" i="5"/>
  <c r="Y8" i="5"/>
  <c r="L10" i="5"/>
  <c r="Y10" i="5"/>
  <c r="L12" i="5"/>
  <c r="Y12" i="5"/>
  <c r="L4" i="5"/>
  <c r="X5" i="5"/>
  <c r="R5" i="5"/>
  <c r="J5" i="5"/>
  <c r="V5" i="5"/>
  <c r="N5" i="5"/>
  <c r="X7" i="5"/>
  <c r="R7" i="5"/>
  <c r="J7" i="5"/>
  <c r="V7" i="5"/>
  <c r="N7" i="5"/>
  <c r="X9" i="5"/>
  <c r="R9" i="5"/>
  <c r="J9" i="5"/>
  <c r="V9" i="5"/>
  <c r="N9" i="5"/>
  <c r="X11" i="5"/>
  <c r="R11" i="5"/>
  <c r="J11" i="5"/>
  <c r="V11" i="5"/>
  <c r="N11" i="5"/>
  <c r="X13" i="5"/>
  <c r="R13" i="5"/>
  <c r="J13" i="5"/>
  <c r="V13" i="5"/>
  <c r="N13" i="5"/>
  <c r="X15" i="5"/>
  <c r="R15" i="5"/>
  <c r="J15" i="5"/>
  <c r="V15" i="5"/>
  <c r="N15" i="5"/>
  <c r="T15" i="5"/>
  <c r="L15" i="5"/>
  <c r="X17" i="5"/>
  <c r="R17" i="5"/>
  <c r="J17" i="5"/>
  <c r="V17" i="5"/>
  <c r="N17" i="5"/>
  <c r="T17" i="5"/>
  <c r="L17" i="5"/>
  <c r="G14" i="5"/>
  <c r="Y14" i="5"/>
  <c r="T4" i="5"/>
  <c r="X6" i="5"/>
  <c r="R6" i="5"/>
  <c r="J6" i="5"/>
  <c r="V6" i="5"/>
  <c r="N6" i="5"/>
  <c r="X8" i="5"/>
  <c r="R8" i="5"/>
  <c r="J8" i="5"/>
  <c r="V8" i="5"/>
  <c r="N8" i="5"/>
  <c r="X10" i="5"/>
  <c r="R10" i="5"/>
  <c r="J10" i="5"/>
  <c r="V10" i="5"/>
  <c r="N10" i="5"/>
  <c r="X12" i="5"/>
  <c r="R12" i="5"/>
  <c r="J12" i="5"/>
  <c r="V12" i="5"/>
  <c r="N12" i="5"/>
  <c r="X14" i="5"/>
  <c r="R14" i="5"/>
  <c r="J14" i="5"/>
  <c r="V14" i="5"/>
  <c r="N14" i="5"/>
  <c r="T14" i="5"/>
  <c r="L14" i="5"/>
  <c r="X16" i="5"/>
  <c r="R16" i="5"/>
  <c r="J16" i="5"/>
  <c r="V16" i="5"/>
  <c r="N16" i="5"/>
  <c r="T16" i="5"/>
  <c r="L16" i="5"/>
  <c r="Y15" i="5"/>
  <c r="Y16" i="5"/>
  <c r="Y17" i="5"/>
  <c r="AJ4" i="5"/>
  <c r="AW7" i="5" l="1"/>
  <c r="AX7" i="5" s="1"/>
  <c r="AJ16" i="5"/>
  <c r="AJ7" i="5"/>
  <c r="AJ10" i="5"/>
  <c r="AK15" i="5"/>
  <c r="AL8" i="5"/>
  <c r="AJ17" i="5"/>
  <c r="AW11" i="5"/>
  <c r="AX11" i="5" s="1"/>
  <c r="AW5" i="5"/>
  <c r="AX5" i="5" s="1"/>
  <c r="AW16" i="5"/>
  <c r="AX16" i="5" s="1"/>
  <c r="AK6" i="5"/>
  <c r="AK16" i="5"/>
  <c r="AK12" i="5"/>
  <c r="AJ11" i="5"/>
  <c r="AK9" i="5"/>
  <c r="AJ5" i="5"/>
  <c r="AJ6" i="5"/>
  <c r="AK13" i="5"/>
  <c r="AK17" i="5"/>
  <c r="AJ15" i="5"/>
  <c r="AL10" i="5"/>
  <c r="AW12" i="5"/>
  <c r="AX12" i="5" s="1"/>
  <c r="AW8" i="5"/>
  <c r="AX8" i="5" s="1"/>
  <c r="AL16" i="5"/>
  <c r="AL6" i="5"/>
  <c r="AW15" i="5"/>
  <c r="AX15" i="5" s="1"/>
  <c r="AW13" i="5"/>
  <c r="AX13" i="5" s="1"/>
  <c r="AK8" i="5"/>
  <c r="AK7" i="5"/>
  <c r="AW17" i="5"/>
  <c r="AX17" i="5" s="1"/>
  <c r="AL15" i="5"/>
  <c r="AW4" i="5"/>
  <c r="AX4" i="5" s="1"/>
  <c r="AK4" i="5"/>
  <c r="AQ4" i="5" s="1"/>
  <c r="AJ12" i="5"/>
  <c r="AJ8" i="5"/>
  <c r="AR4" i="5"/>
  <c r="AK10" i="5"/>
  <c r="AQ10" i="5" s="1"/>
  <c r="AL17" i="5"/>
  <c r="AJ13" i="5"/>
  <c r="AJ9" i="5"/>
  <c r="AL12" i="5"/>
  <c r="AW10" i="5"/>
  <c r="AX10" i="5" s="1"/>
  <c r="AW6" i="5"/>
  <c r="AX6" i="5" s="1"/>
  <c r="AL14" i="5"/>
  <c r="AJ14" i="5"/>
  <c r="AW14" i="5"/>
  <c r="AX14" i="5" s="1"/>
  <c r="AK14" i="5"/>
  <c r="AK11" i="5"/>
  <c r="AW9" i="5"/>
  <c r="AX9" i="5" s="1"/>
  <c r="AK5" i="5"/>
  <c r="AL13" i="5"/>
  <c r="AL11" i="5"/>
  <c r="AL9" i="5"/>
  <c r="AL7" i="5"/>
  <c r="AL5" i="5"/>
  <c r="F5" i="1"/>
  <c r="J5" i="1" s="1"/>
  <c r="F6" i="1"/>
  <c r="L6" i="1" s="1"/>
  <c r="F7" i="1"/>
  <c r="N7" i="1" s="1"/>
  <c r="F8" i="1"/>
  <c r="N8" i="1" s="1"/>
  <c r="F9" i="1"/>
  <c r="J9" i="1" s="1"/>
  <c r="F10" i="1"/>
  <c r="L10" i="1" s="1"/>
  <c r="F11" i="1"/>
  <c r="N11" i="1" s="1"/>
  <c r="F12" i="1"/>
  <c r="N12" i="1" s="1"/>
  <c r="F13" i="1"/>
  <c r="J13" i="1" s="1"/>
  <c r="F14" i="1"/>
  <c r="L14" i="1" s="1"/>
  <c r="F15" i="1"/>
  <c r="N15" i="1" s="1"/>
  <c r="F16" i="1"/>
  <c r="N16" i="1" s="1"/>
  <c r="AQ12" i="5" l="1"/>
  <c r="AR12" i="5" s="1"/>
  <c r="N13" i="1"/>
  <c r="J8" i="1"/>
  <c r="N5" i="1"/>
  <c r="L9" i="1"/>
  <c r="L8" i="1"/>
  <c r="L16" i="1"/>
  <c r="J16" i="1"/>
  <c r="L5" i="1"/>
  <c r="N9" i="1"/>
  <c r="J12" i="1"/>
  <c r="L12" i="1"/>
  <c r="N14" i="1"/>
  <c r="N6" i="1"/>
  <c r="N10" i="1"/>
  <c r="L13" i="1"/>
  <c r="J14" i="1"/>
  <c r="J10" i="1"/>
  <c r="J6" i="1"/>
  <c r="L15" i="1"/>
  <c r="L11" i="1"/>
  <c r="L7" i="1"/>
  <c r="J15" i="1"/>
  <c r="J11" i="1"/>
  <c r="J7" i="1"/>
  <c r="AQ8" i="5"/>
  <c r="AR8" i="5" s="1"/>
  <c r="AQ15" i="5"/>
  <c r="AR15" i="5" s="1"/>
  <c r="AR10" i="5"/>
  <c r="AQ6" i="5"/>
  <c r="AR6" i="5" s="1"/>
  <c r="AQ9" i="5"/>
  <c r="AR9" i="5" s="1"/>
  <c r="AQ14" i="5"/>
  <c r="AR14" i="5" s="1"/>
  <c r="AQ16" i="5"/>
  <c r="AR16" i="5" s="1"/>
  <c r="AQ13" i="5"/>
  <c r="AR13" i="5" s="1"/>
  <c r="AQ11" i="5"/>
  <c r="AR11" i="5" s="1"/>
  <c r="AQ7" i="5"/>
  <c r="AR7" i="5" s="1"/>
  <c r="AQ5" i="5"/>
  <c r="AR5" i="5" s="1"/>
  <c r="AQ17" i="5"/>
  <c r="AR17" i="5" s="1"/>
  <c r="W5" i="1" l="1"/>
  <c r="W6" i="1"/>
  <c r="W7" i="1"/>
  <c r="W8" i="1"/>
  <c r="X8" i="1" s="1"/>
  <c r="W9" i="1"/>
  <c r="W10" i="1"/>
  <c r="W11" i="1"/>
  <c r="W12" i="1"/>
  <c r="W13" i="1"/>
  <c r="W14" i="1"/>
  <c r="W15" i="1"/>
  <c r="W16" i="1"/>
  <c r="W17" i="1"/>
  <c r="F4" i="1"/>
  <c r="V4" i="1" s="1"/>
  <c r="F17" i="1"/>
  <c r="H4" i="1"/>
  <c r="G5" i="1"/>
  <c r="H5" i="1" s="1"/>
  <c r="G6" i="1"/>
  <c r="G7" i="1"/>
  <c r="AG7" i="1" s="1"/>
  <c r="G8" i="1"/>
  <c r="AG8" i="1" s="1"/>
  <c r="G9" i="1"/>
  <c r="AG9" i="1" s="1"/>
  <c r="G10" i="1"/>
  <c r="AG10" i="1" s="1"/>
  <c r="G11" i="1"/>
  <c r="AG11" i="1" s="1"/>
  <c r="G12" i="1"/>
  <c r="AG12" i="1" s="1"/>
  <c r="G13" i="1"/>
  <c r="AG13" i="1" s="1"/>
  <c r="G14" i="1"/>
  <c r="AG14" i="1" s="1"/>
  <c r="G15" i="1"/>
  <c r="AG15" i="1" s="1"/>
  <c r="G16" i="1"/>
  <c r="AG16" i="1" s="1"/>
  <c r="G17" i="1"/>
  <c r="AG17" i="1" s="1"/>
  <c r="H6" i="1" l="1"/>
  <c r="AG6" i="1"/>
  <c r="H12" i="1"/>
  <c r="H15" i="1"/>
  <c r="H11" i="1"/>
  <c r="H7" i="1"/>
  <c r="H14" i="1"/>
  <c r="H10" i="1"/>
  <c r="H16" i="1"/>
  <c r="H8" i="1"/>
  <c r="H17" i="1"/>
  <c r="H13" i="1"/>
  <c r="H9" i="1"/>
  <c r="J17" i="1"/>
  <c r="N17" i="1"/>
  <c r="L17" i="1"/>
  <c r="R14" i="1"/>
  <c r="T14" i="1"/>
  <c r="P14" i="1"/>
  <c r="R10" i="1"/>
  <c r="T10" i="1"/>
  <c r="P10" i="1"/>
  <c r="P6" i="1"/>
  <c r="R6" i="1"/>
  <c r="T6" i="1"/>
  <c r="T17" i="1"/>
  <c r="P17" i="1"/>
  <c r="R17" i="1"/>
  <c r="T13" i="1"/>
  <c r="P13" i="1"/>
  <c r="R13" i="1"/>
  <c r="T9" i="1"/>
  <c r="P9" i="1"/>
  <c r="R9" i="1"/>
  <c r="T5" i="1"/>
  <c r="P5" i="1"/>
  <c r="R5" i="1"/>
  <c r="P16" i="1"/>
  <c r="R16" i="1"/>
  <c r="T16" i="1"/>
  <c r="P12" i="1"/>
  <c r="R12" i="1"/>
  <c r="T12" i="1"/>
  <c r="P8" i="1"/>
  <c r="R8" i="1"/>
  <c r="T8" i="1"/>
  <c r="V15" i="1"/>
  <c r="P15" i="1"/>
  <c r="R15" i="1"/>
  <c r="T15" i="1"/>
  <c r="V11" i="1"/>
  <c r="P11" i="1"/>
  <c r="R11" i="1"/>
  <c r="T11" i="1"/>
  <c r="V7" i="1"/>
  <c r="P7" i="1"/>
  <c r="R7" i="1"/>
  <c r="T7" i="1"/>
  <c r="J4" i="1"/>
  <c r="V16" i="1"/>
  <c r="X4" i="1"/>
  <c r="V12" i="1"/>
  <c r="X16" i="1"/>
  <c r="X12" i="1"/>
  <c r="R4" i="1"/>
  <c r="V8" i="1"/>
  <c r="V17" i="1"/>
  <c r="V9" i="1"/>
  <c r="N4" i="1"/>
  <c r="V13" i="1"/>
  <c r="V5" i="1"/>
  <c r="X15" i="1"/>
  <c r="X11" i="1"/>
  <c r="X7" i="1"/>
  <c r="V14" i="1"/>
  <c r="V10" i="1"/>
  <c r="V6" i="1"/>
  <c r="X17" i="1"/>
  <c r="X13" i="1"/>
  <c r="X9" i="1"/>
  <c r="X5" i="1"/>
  <c r="L4" i="1"/>
  <c r="P4" i="1"/>
  <c r="T4" i="1"/>
  <c r="X14" i="1"/>
  <c r="X10" i="1"/>
  <c r="X6" i="1"/>
  <c r="AF9" i="1" l="1"/>
  <c r="AK9" i="1" s="1"/>
  <c r="AF8" i="1"/>
  <c r="AK8" i="1" s="1"/>
  <c r="AF4" i="1"/>
  <c r="AK4" i="1" s="1"/>
  <c r="AF10" i="1"/>
  <c r="AK10" i="1" s="1"/>
  <c r="AF17" i="1"/>
  <c r="AK17" i="1" s="1"/>
  <c r="AF7" i="1"/>
  <c r="AK7" i="1" s="1"/>
  <c r="AF15" i="1"/>
  <c r="AK15" i="1" s="1"/>
  <c r="AF6" i="1"/>
  <c r="AK6" i="1" s="1"/>
  <c r="AF13" i="1"/>
  <c r="AK13" i="1" s="1"/>
  <c r="AF16" i="1"/>
  <c r="AK16" i="1" s="1"/>
  <c r="AF14" i="1"/>
  <c r="AK14" i="1" s="1"/>
  <c r="AF11" i="1"/>
  <c r="AK11" i="1" s="1"/>
  <c r="AF12" i="1"/>
  <c r="AK12" i="1" s="1"/>
  <c r="AF5" i="1"/>
  <c r="AK5" i="1" s="1"/>
  <c r="AI8" i="1" l="1"/>
  <c r="AJ10" i="1"/>
  <c r="AJ7" i="1"/>
  <c r="AI17" i="1"/>
  <c r="AH10" i="1"/>
  <c r="AH8" i="1"/>
  <c r="AJ8" i="1"/>
  <c r="AO8" i="1" s="1"/>
  <c r="AH9" i="1"/>
  <c r="AJ9" i="1"/>
  <c r="AH7" i="1"/>
  <c r="AI7" i="1"/>
  <c r="AO7" i="1" s="1"/>
  <c r="AI10" i="1"/>
  <c r="AI9" i="1"/>
  <c r="AO9" i="1" s="1"/>
  <c r="AJ4" i="1"/>
  <c r="AI4" i="1"/>
  <c r="AH4" i="1"/>
  <c r="AH17" i="1"/>
  <c r="AJ17" i="1"/>
  <c r="AI5" i="1"/>
  <c r="AJ5" i="1"/>
  <c r="AI16" i="1"/>
  <c r="AJ16" i="1"/>
  <c r="AI12" i="1"/>
  <c r="AJ12" i="1"/>
  <c r="AI13" i="1"/>
  <c r="AJ13" i="1"/>
  <c r="AI11" i="1"/>
  <c r="AJ11" i="1"/>
  <c r="AI6" i="1"/>
  <c r="AJ6" i="1"/>
  <c r="AI14" i="1"/>
  <c r="AJ14" i="1"/>
  <c r="AI15" i="1"/>
  <c r="AJ15" i="1"/>
  <c r="AH11" i="1"/>
  <c r="AH6" i="1"/>
  <c r="AH14" i="1"/>
  <c r="AH15" i="1"/>
  <c r="AH5" i="1"/>
  <c r="AH16" i="1"/>
  <c r="AH12" i="1"/>
  <c r="AH13" i="1"/>
  <c r="AO17" i="1" l="1"/>
  <c r="AP17" i="1" s="1"/>
  <c r="AO10" i="1"/>
  <c r="AP10" i="1" s="1"/>
  <c r="AP9" i="1"/>
  <c r="AP7" i="1"/>
  <c r="AP8" i="1"/>
  <c r="AO4" i="1"/>
  <c r="AP4" i="1" s="1"/>
  <c r="AO15" i="1"/>
  <c r="AP15" i="1" s="1"/>
  <c r="AO6" i="1"/>
  <c r="AP6" i="1" s="1"/>
  <c r="AO13" i="1"/>
  <c r="AP13" i="1" s="1"/>
  <c r="AO16" i="1"/>
  <c r="AP16" i="1" s="1"/>
  <c r="AO14" i="1"/>
  <c r="AP14" i="1" s="1"/>
  <c r="AO11" i="1"/>
  <c r="AP11" i="1" s="1"/>
  <c r="AO12" i="1"/>
  <c r="AP12" i="1" s="1"/>
  <c r="AO5" i="1"/>
  <c r="AP5" i="1" s="1"/>
</calcChain>
</file>

<file path=xl/comments1.xml><?xml version="1.0" encoding="utf-8"?>
<comments xmlns="http://schemas.openxmlformats.org/spreadsheetml/2006/main">
  <authors>
    <author>Sonia Moncada</author>
  </authors>
  <commentList>
    <comment ref="AC4" authorId="0">
      <text>
        <r>
          <rPr>
            <b/>
            <sz val="9"/>
            <color indexed="81"/>
            <rFont val="Tahoma"/>
            <family val="2"/>
          </rPr>
          <t>Sonia Moncada:</t>
        </r>
        <r>
          <rPr>
            <sz val="9"/>
            <color indexed="81"/>
            <rFont val="Tahoma"/>
            <family val="2"/>
          </rPr>
          <t xml:space="preserve">
Se debe calcular con el salario del mes anterio y el la tarifa según la incapacidad
</t>
        </r>
      </text>
    </comment>
  </commentList>
</comments>
</file>

<file path=xl/sharedStrings.xml><?xml version="1.0" encoding="utf-8"?>
<sst xmlns="http://schemas.openxmlformats.org/spreadsheetml/2006/main" count="228" uniqueCount="109">
  <si>
    <t>CEDULA</t>
  </si>
  <si>
    <t>NOMBRE</t>
  </si>
  <si>
    <t>APELLIDO</t>
  </si>
  <si>
    <t>CARGO</t>
  </si>
  <si>
    <t>Asesora</t>
  </si>
  <si>
    <t>Auxiliar Contable</t>
  </si>
  <si>
    <t>Oficios varios</t>
  </si>
  <si>
    <t>Secretaria</t>
  </si>
  <si>
    <t>Subgerente</t>
  </si>
  <si>
    <t>Tesorera</t>
  </si>
  <si>
    <t>Jefe de cartera</t>
  </si>
  <si>
    <t>Costos</t>
  </si>
  <si>
    <t>Compras</t>
  </si>
  <si>
    <t>Auxiliar contable</t>
  </si>
  <si>
    <t>DATOS BASICOS</t>
  </si>
  <si>
    <t>CLAUDIA PATRICIA</t>
  </si>
  <si>
    <t>CARLOS ANDRÈS</t>
  </si>
  <si>
    <t>CECILIA</t>
  </si>
  <si>
    <t>AMPARO</t>
  </si>
  <si>
    <t>MARGARITA</t>
  </si>
  <si>
    <t>SONIA</t>
  </si>
  <si>
    <t>ANA MARÌA</t>
  </si>
  <si>
    <t>WILSON</t>
  </si>
  <si>
    <t>YURY</t>
  </si>
  <si>
    <t>GUSTAVO</t>
  </si>
  <si>
    <t>NUBIA</t>
  </si>
  <si>
    <t>ASTRID</t>
  </si>
  <si>
    <t>DEISY</t>
  </si>
  <si>
    <t>DIANA</t>
  </si>
  <si>
    <t>LÒPEZ</t>
  </si>
  <si>
    <t>FLOREZ</t>
  </si>
  <si>
    <t>ACEVEDO</t>
  </si>
  <si>
    <t>RESTREPO</t>
  </si>
  <si>
    <t>CERVANTEZ</t>
  </si>
  <si>
    <t>MARTINEZ</t>
  </si>
  <si>
    <t>PALACIO</t>
  </si>
  <si>
    <t>PÈREZ</t>
  </si>
  <si>
    <t>PASTRANA</t>
  </si>
  <si>
    <t>GRANDA</t>
  </si>
  <si>
    <t>QUINTERO</t>
  </si>
  <si>
    <t>HERRERA</t>
  </si>
  <si>
    <t>SUAREZ</t>
  </si>
  <si>
    <t>ARISTIZABAL</t>
  </si>
  <si>
    <t>SUELDO</t>
  </si>
  <si>
    <t>DIAS TRAB</t>
  </si>
  <si>
    <t>QUINCENA</t>
  </si>
  <si>
    <t>HORA ORDINARIA</t>
  </si>
  <si>
    <t>RECARGOS NOCTURNOS</t>
  </si>
  <si>
    <t>HORAS</t>
  </si>
  <si>
    <t>VALOR</t>
  </si>
  <si>
    <t>Asistente Financiero</t>
  </si>
  <si>
    <t>Asesora Call Center</t>
  </si>
  <si>
    <t>Auxiliar de Cartera</t>
  </si>
  <si>
    <t>Operador Logìstico</t>
  </si>
  <si>
    <t>RECARGO DOMINICAL</t>
  </si>
  <si>
    <t>RECARGO DOM NOCT</t>
  </si>
  <si>
    <t>HORA EXTRA DIURNA</t>
  </si>
  <si>
    <t>HORA EXTRA NOCTURNA</t>
  </si>
  <si>
    <t>HORA EXTRA DOMINICAL</t>
  </si>
  <si>
    <t>HORA EXTRA DOM NOCT</t>
  </si>
  <si>
    <t>DOM COMPENSATORIO</t>
  </si>
  <si>
    <t>AUXILIO DE TRANSPORTE</t>
  </si>
  <si>
    <t>INCAPACIDAD EMPRESA</t>
  </si>
  <si>
    <t>INCAPACIDAD EPS</t>
  </si>
  <si>
    <t>DIAS</t>
  </si>
  <si>
    <t>INCAPACIDAD LABORAL</t>
  </si>
  <si>
    <t>COMISIONES</t>
  </si>
  <si>
    <t>BONIFICACIONES</t>
  </si>
  <si>
    <t>OTROS</t>
  </si>
  <si>
    <t>TOTAL DEVENGADO</t>
  </si>
  <si>
    <t>HABITUAL</t>
  </si>
  <si>
    <t>ESPORADICO</t>
  </si>
  <si>
    <t>SALUD</t>
  </si>
  <si>
    <t>PENSION</t>
  </si>
  <si>
    <t>FONDO DE SOLIDARIDAD</t>
  </si>
  <si>
    <t>PRESTAMO</t>
  </si>
  <si>
    <t>FUNERARIA</t>
  </si>
  <si>
    <t>EMBARGO</t>
  </si>
  <si>
    <t>TOTAL DEDUCCION</t>
  </si>
  <si>
    <t>TOTAL A PAGAR</t>
  </si>
  <si>
    <t>SALARIO QUINCENAL</t>
  </si>
  <si>
    <t>SALARIO MENSUAL PROYECTADO</t>
  </si>
  <si>
    <t>PERIODO DE PAGO:</t>
  </si>
  <si>
    <t>DEDUCCION</t>
  </si>
  <si>
    <t>DEVENGADO</t>
  </si>
  <si>
    <t>CONCEPTO</t>
  </si>
  <si>
    <t>RECARGOS</t>
  </si>
  <si>
    <t>EXTRAS</t>
  </si>
  <si>
    <t>COMPENSATORIOS</t>
  </si>
  <si>
    <t>AUX DE TRASN</t>
  </si>
  <si>
    <t>INCAPACIDADES</t>
  </si>
  <si>
    <t>COMISION</t>
  </si>
  <si>
    <t>F.SOLIDARIDAD</t>
  </si>
  <si>
    <t>NOMINA DEL 1 AL 15</t>
  </si>
  <si>
    <t>NOMBRE COMPLETO</t>
  </si>
  <si>
    <t xml:space="preserve">DULCES VERO
811024942-4
</t>
  </si>
  <si>
    <t>DIAS DE INCAP</t>
  </si>
  <si>
    <t>HRA</t>
  </si>
  <si>
    <t>SUELDO
MENSUAL</t>
  </si>
  <si>
    <t>RECARGO DOMINICAL DIURNO</t>
  </si>
  <si>
    <t>RECARGO DOMINICAL NOCT</t>
  </si>
  <si>
    <t>HORA EXTRA FESTIVA DIURNA</t>
  </si>
  <si>
    <t>HORA EXTRA FESTIVA NOCTUN</t>
  </si>
  <si>
    <t>DOMINGO SIN COMPENSATORIO</t>
  </si>
  <si>
    <t>BONIF</t>
  </si>
  <si>
    <t>VALOR 
HORA</t>
  </si>
  <si>
    <t>DEVENGADO 1</t>
  </si>
  <si>
    <t>NETO A PAGAR</t>
  </si>
  <si>
    <t>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</si>
</sst>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[$$-240A]\ * #,##0.00_ ;_-[$$-240A]\ * \-#,##0.00\ ;_-[$$-240A]\ * &quot;-&quot;??_ ;_-@_ "/>
    <numFmt numFmtId="168" formatCode="_([$$-240A]\ * #,##0.00_);_([$$-240A]\ * \(#,##0.00\);_([$$-240A]\ * &quot;-&quot;??_);_(@_)"/>
    <numFmt numFmtId="169" formatCode="_([$$-240A]\ * #,##0_);_([$$-240A]\ * \(#,##0\);_([$$-240A]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166" fontId="0" fillId="0" borderId="0" xfId="1" applyNumberFormat="1" applyFont="1"/>
    <xf numFmtId="167" fontId="0" fillId="0" borderId="0" xfId="3" applyNumberFormat="1" applyFont="1"/>
    <xf numFmtId="165" fontId="0" fillId="0" borderId="0" xfId="1" applyFont="1"/>
    <xf numFmtId="0" fontId="0" fillId="0" borderId="0" xfId="0" applyAlignment="1">
      <alignment horizontal="center"/>
    </xf>
    <xf numFmtId="0" fontId="2" fillId="5" borderId="0" xfId="0" applyFont="1" applyFill="1"/>
    <xf numFmtId="0" fontId="2" fillId="0" borderId="0" xfId="0" applyFont="1"/>
    <xf numFmtId="0" fontId="2" fillId="4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6" borderId="0" xfId="2" applyFont="1" applyFill="1" applyAlignment="1">
      <alignment horizontal="center"/>
    </xf>
    <xf numFmtId="0" fontId="2" fillId="8" borderId="0" xfId="2" applyFont="1" applyFill="1" applyAlignment="1">
      <alignment horizontal="center"/>
    </xf>
    <xf numFmtId="0" fontId="2" fillId="9" borderId="0" xfId="2" applyFont="1" applyFill="1" applyAlignment="1">
      <alignment horizontal="center"/>
    </xf>
    <xf numFmtId="0" fontId="2" fillId="10" borderId="0" xfId="2" applyFont="1" applyFill="1" applyAlignment="1">
      <alignment horizontal="center"/>
    </xf>
    <xf numFmtId="0" fontId="2" fillId="11" borderId="0" xfId="2" applyFont="1" applyFill="1" applyAlignment="1">
      <alignment horizontal="center"/>
    </xf>
    <xf numFmtId="0" fontId="2" fillId="5" borderId="0" xfId="2" applyFont="1" applyFill="1" applyAlignment="1">
      <alignment horizontal="center"/>
    </xf>
    <xf numFmtId="0" fontId="2" fillId="7" borderId="0" xfId="2" applyFont="1" applyFill="1" applyAlignment="1">
      <alignment horizontal="center"/>
    </xf>
    <xf numFmtId="0" fontId="2" fillId="15" borderId="0" xfId="0" applyFont="1" applyFill="1"/>
    <xf numFmtId="0" fontId="2" fillId="16" borderId="0" xfId="0" applyFont="1" applyFill="1"/>
    <xf numFmtId="0" fontId="2" fillId="16" borderId="0" xfId="0" applyFont="1" applyFill="1" applyAlignment="1">
      <alignment horizontal="center"/>
    </xf>
    <xf numFmtId="0" fontId="2" fillId="8" borderId="0" xfId="0" applyFont="1" applyFill="1"/>
    <xf numFmtId="0" fontId="2" fillId="10" borderId="0" xfId="0" applyFont="1" applyFill="1"/>
    <xf numFmtId="169" fontId="0" fillId="0" borderId="0" xfId="1" applyNumberFormat="1" applyFont="1"/>
    <xf numFmtId="168" fontId="0" fillId="0" borderId="0" xfId="3" applyNumberFormat="1" applyFont="1"/>
    <xf numFmtId="169" fontId="0" fillId="0" borderId="0" xfId="3" applyNumberFormat="1" applyFont="1"/>
    <xf numFmtId="169" fontId="0" fillId="0" borderId="0" xfId="0" applyNumberFormat="1"/>
    <xf numFmtId="0" fontId="2" fillId="6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19" borderId="0" xfId="0" applyFill="1"/>
    <xf numFmtId="0" fontId="2" fillId="14" borderId="0" xfId="0" applyFont="1" applyFill="1" applyBorder="1"/>
    <xf numFmtId="166" fontId="2" fillId="14" borderId="0" xfId="1" applyNumberFormat="1" applyFont="1" applyFill="1" applyBorder="1" applyAlignment="1">
      <alignment horizontal="center"/>
    </xf>
    <xf numFmtId="0" fontId="2" fillId="14" borderId="0" xfId="2" applyFont="1" applyFill="1" applyBorder="1" applyAlignment="1">
      <alignment horizontal="center"/>
    </xf>
    <xf numFmtId="0" fontId="3" fillId="21" borderId="1" xfId="0" applyFont="1" applyFill="1" applyBorder="1" applyAlignment="1"/>
    <xf numFmtId="0" fontId="2" fillId="18" borderId="1" xfId="0" applyFont="1" applyFill="1" applyBorder="1" applyAlignment="1"/>
    <xf numFmtId="0" fontId="2" fillId="20" borderId="2" xfId="0" applyFont="1" applyFill="1" applyBorder="1" applyAlignment="1"/>
    <xf numFmtId="0" fontId="2" fillId="20" borderId="3" xfId="0" applyFont="1" applyFill="1" applyBorder="1" applyAlignment="1"/>
    <xf numFmtId="0" fontId="2" fillId="20" borderId="1" xfId="0" applyFont="1" applyFill="1" applyBorder="1"/>
    <xf numFmtId="0" fontId="3" fillId="23" borderId="1" xfId="0" applyFont="1" applyFill="1" applyBorder="1"/>
    <xf numFmtId="0" fontId="2" fillId="0" borderId="0" xfId="0" applyFont="1" applyAlignment="1">
      <alignment horizontal="center"/>
    </xf>
    <xf numFmtId="166" fontId="0" fillId="0" borderId="1" xfId="1" applyNumberFormat="1" applyFont="1" applyBorder="1"/>
    <xf numFmtId="0" fontId="0" fillId="0" borderId="1" xfId="0" applyBorder="1"/>
    <xf numFmtId="169" fontId="0" fillId="0" borderId="1" xfId="0" applyNumberFormat="1" applyBorder="1"/>
    <xf numFmtId="169" fontId="0" fillId="0" borderId="1" xfId="3" applyNumberFormat="1" applyFont="1" applyBorder="1"/>
    <xf numFmtId="169" fontId="0" fillId="0" borderId="1" xfId="1" applyNumberFormat="1" applyFont="1" applyBorder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4" borderId="1" xfId="0" applyFill="1" applyBorder="1"/>
    <xf numFmtId="169" fontId="0" fillId="24" borderId="1" xfId="1" applyNumberFormat="1" applyFont="1" applyFill="1" applyBorder="1"/>
    <xf numFmtId="166" fontId="0" fillId="24" borderId="1" xfId="1" applyNumberFormat="1" applyFont="1" applyFill="1" applyBorder="1"/>
    <xf numFmtId="165" fontId="0" fillId="24" borderId="1" xfId="1" applyFont="1" applyFill="1" applyBorder="1"/>
    <xf numFmtId="0" fontId="0" fillId="25" borderId="1" xfId="0" applyFill="1" applyBorder="1"/>
    <xf numFmtId="169" fontId="0" fillId="25" borderId="1" xfId="1" applyNumberFormat="1" applyFont="1" applyFill="1" applyBorder="1"/>
    <xf numFmtId="166" fontId="0" fillId="25" borderId="1" xfId="1" applyNumberFormat="1" applyFont="1" applyFill="1" applyBorder="1"/>
    <xf numFmtId="168" fontId="0" fillId="0" borderId="4" xfId="3" applyNumberFormat="1" applyFont="1" applyBorder="1"/>
    <xf numFmtId="167" fontId="0" fillId="0" borderId="4" xfId="3" applyNumberFormat="1" applyFont="1" applyBorder="1"/>
    <xf numFmtId="166" fontId="0" fillId="0" borderId="0" xfId="1" applyNumberFormat="1" applyFont="1" applyAlignment="1">
      <alignment horizontal="center"/>
    </xf>
    <xf numFmtId="0" fontId="2" fillId="19" borderId="0" xfId="0" applyFont="1" applyFill="1" applyAlignment="1">
      <alignment horizontal="center" wrapText="1"/>
    </xf>
    <xf numFmtId="166" fontId="2" fillId="26" borderId="1" xfId="1" applyNumberFormat="1" applyFont="1" applyFill="1" applyBorder="1" applyAlignment="1">
      <alignment horizontal="center" wrapText="1"/>
    </xf>
    <xf numFmtId="0" fontId="2" fillId="26" borderId="1" xfId="2" applyFont="1" applyFill="1" applyBorder="1" applyAlignment="1">
      <alignment horizontal="center" wrapText="1"/>
    </xf>
    <xf numFmtId="0" fontId="2" fillId="19" borderId="1" xfId="0" applyFont="1" applyFill="1" applyBorder="1" applyAlignment="1">
      <alignment horizontal="center" wrapText="1"/>
    </xf>
    <xf numFmtId="169" fontId="0" fillId="27" borderId="4" xfId="0" applyNumberFormat="1" applyFill="1" applyBorder="1"/>
    <xf numFmtId="169" fontId="0" fillId="0" borderId="7" xfId="0" applyNumberFormat="1" applyBorder="1"/>
    <xf numFmtId="0" fontId="0" fillId="0" borderId="7" xfId="0" applyBorder="1"/>
    <xf numFmtId="169" fontId="0" fillId="0" borderId="7" xfId="1" applyNumberFormat="1" applyFont="1" applyBorder="1"/>
    <xf numFmtId="169" fontId="0" fillId="0" borderId="7" xfId="3" applyNumberFormat="1" applyFont="1" applyBorder="1"/>
    <xf numFmtId="0" fontId="2" fillId="26" borderId="1" xfId="2" applyFont="1" applyFill="1" applyBorder="1" applyAlignment="1">
      <alignment horizontal="center" vertical="center" wrapText="1"/>
    </xf>
    <xf numFmtId="0" fontId="2" fillId="19" borderId="0" xfId="0" applyFont="1" applyFill="1" applyAlignment="1">
      <alignment horizont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26" borderId="4" xfId="0" applyFont="1" applyFill="1" applyBorder="1" applyAlignment="1">
      <alignment horizontal="center" wrapText="1"/>
    </xf>
    <xf numFmtId="0" fontId="2" fillId="26" borderId="5" xfId="0" applyFont="1" applyFill="1" applyBorder="1" applyAlignment="1">
      <alignment horizontal="center" wrapText="1"/>
    </xf>
    <xf numFmtId="0" fontId="4" fillId="26" borderId="1" xfId="2" applyFont="1" applyFill="1" applyBorder="1" applyAlignment="1">
      <alignment horizontal="center" vertical="center" wrapText="1"/>
    </xf>
    <xf numFmtId="0" fontId="2" fillId="26" borderId="6" xfId="2" applyFont="1" applyFill="1" applyBorder="1" applyAlignment="1">
      <alignment horizontal="center" vertical="center" wrapText="1"/>
    </xf>
    <xf numFmtId="0" fontId="2" fillId="26" borderId="7" xfId="2" applyFont="1" applyFill="1" applyBorder="1" applyAlignment="1">
      <alignment horizontal="center" vertical="center" wrapText="1"/>
    </xf>
    <xf numFmtId="0" fontId="2" fillId="26" borderId="6" xfId="0" applyFont="1" applyFill="1" applyBorder="1" applyAlignment="1">
      <alignment horizontal="center" wrapText="1"/>
    </xf>
    <xf numFmtId="0" fontId="2" fillId="26" borderId="7" xfId="0" applyFont="1" applyFill="1" applyBorder="1" applyAlignment="1">
      <alignment horizontal="center" wrapText="1"/>
    </xf>
    <xf numFmtId="3" fontId="2" fillId="27" borderId="4" xfId="0" applyNumberFormat="1" applyFont="1" applyFill="1" applyBorder="1" applyAlignment="1">
      <alignment horizontal="center" wrapText="1"/>
    </xf>
    <xf numFmtId="0" fontId="2" fillId="26" borderId="1" xfId="0" applyFont="1" applyFill="1" applyBorder="1" applyAlignment="1">
      <alignment horizontal="center" wrapText="1"/>
    </xf>
    <xf numFmtId="3" fontId="2" fillId="26" borderId="6" xfId="0" applyNumberFormat="1" applyFont="1" applyFill="1" applyBorder="1" applyAlignment="1">
      <alignment horizontal="center" vertical="center" wrapText="1"/>
    </xf>
    <xf numFmtId="3" fontId="2" fillId="26" borderId="7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17" borderId="0" xfId="0" applyFont="1" applyFill="1" applyAlignment="1">
      <alignment horizontal="center" wrapText="1"/>
    </xf>
    <xf numFmtId="0" fontId="2" fillId="13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14" borderId="0" xfId="2" applyFont="1" applyFill="1" applyBorder="1" applyAlignment="1">
      <alignment horizontal="center"/>
    </xf>
    <xf numFmtId="0" fontId="2" fillId="4" borderId="0" xfId="0" applyFont="1" applyFill="1" applyAlignment="1"/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18" borderId="0" xfId="0" applyFont="1" applyFill="1" applyAlignment="1">
      <alignment horizontal="center" vertical="center" wrapText="1"/>
    </xf>
    <xf numFmtId="0" fontId="2" fillId="18" borderId="0" xfId="0" applyFont="1" applyFill="1" applyAlignment="1">
      <alignment horizontal="center" vertical="center"/>
    </xf>
    <xf numFmtId="0" fontId="3" fillId="22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20% - Énfasis1" xfId="2" builtinId="30"/>
    <cellStyle name="Millares" xfId="1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8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3" style="1" bestFit="1" customWidth="1"/>
    <col min="2" max="2" width="17.7109375" customWidth="1"/>
    <col min="3" max="3" width="14.42578125" customWidth="1"/>
    <col min="4" max="4" width="18.85546875" customWidth="1"/>
    <col min="5" max="5" width="14" customWidth="1"/>
    <col min="6" max="6" width="11.5703125" customWidth="1"/>
    <col min="7" max="7" width="9.7109375" style="4" customWidth="1"/>
    <col min="8" max="8" width="14.5703125" bestFit="1" customWidth="1"/>
    <col min="9" max="9" width="4.85546875" bestFit="1" customWidth="1"/>
    <col min="10" max="10" width="12" bestFit="1" customWidth="1"/>
    <col min="11" max="11" width="5.85546875" bestFit="1" customWidth="1"/>
    <col min="12" max="12" width="9.7109375" customWidth="1"/>
    <col min="13" max="13" width="5.85546875" bestFit="1" customWidth="1"/>
    <col min="14" max="14" width="10" customWidth="1"/>
    <col min="15" max="15" width="5.85546875" bestFit="1" customWidth="1"/>
    <col min="16" max="16" width="12" customWidth="1"/>
    <col min="17" max="17" width="5.85546875" bestFit="1" customWidth="1"/>
    <col min="18" max="18" width="13.28515625" customWidth="1"/>
    <col min="19" max="19" width="5.85546875" bestFit="1" customWidth="1"/>
    <col min="20" max="20" width="11.7109375" customWidth="1"/>
    <col min="21" max="21" width="5.85546875" bestFit="1" customWidth="1"/>
    <col min="22" max="22" width="12" customWidth="1"/>
    <col min="23" max="23" width="8.42578125" customWidth="1"/>
    <col min="24" max="24" width="11.85546875" customWidth="1"/>
    <col min="25" max="25" width="13.5703125" customWidth="1"/>
    <col min="26" max="26" width="9.85546875" customWidth="1"/>
    <col min="27" max="27" width="11.85546875" customWidth="1"/>
    <col min="29" max="29" width="12" bestFit="1" customWidth="1"/>
    <col min="30" max="30" width="13.42578125" customWidth="1"/>
    <col min="31" max="32" width="13.5703125" customWidth="1"/>
    <col min="33" max="33" width="12" customWidth="1"/>
    <col min="34" max="34" width="12.5703125" customWidth="1"/>
    <col min="35" max="35" width="12" bestFit="1" customWidth="1"/>
    <col min="37" max="37" width="13.7109375" customWidth="1"/>
    <col min="38" max="39" width="12" bestFit="1" customWidth="1"/>
    <col min="40" max="40" width="13" bestFit="1" customWidth="1"/>
    <col min="42" max="42" width="14.5703125" bestFit="1" customWidth="1"/>
  </cols>
  <sheetData>
    <row r="1" spans="1:42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8</v>
      </c>
      <c r="G1" s="55">
        <v>6</v>
      </c>
      <c r="H1" s="1">
        <v>7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/>
      <c r="Z1" s="1">
        <v>26</v>
      </c>
      <c r="AA1" s="1">
        <v>27</v>
      </c>
      <c r="AB1" s="1">
        <v>28</v>
      </c>
      <c r="AC1" s="1">
        <v>29</v>
      </c>
      <c r="AD1" s="1"/>
      <c r="AE1" s="1"/>
      <c r="AF1" s="1"/>
      <c r="AG1" s="1">
        <v>25</v>
      </c>
      <c r="AH1" s="1">
        <v>36</v>
      </c>
      <c r="AI1" s="1">
        <v>37</v>
      </c>
      <c r="AJ1" s="1">
        <v>38</v>
      </c>
      <c r="AK1" s="1">
        <v>39</v>
      </c>
      <c r="AL1" s="1">
        <v>40</v>
      </c>
      <c r="AM1" s="1">
        <v>41</v>
      </c>
      <c r="AN1" s="1">
        <v>42</v>
      </c>
      <c r="AO1" s="1">
        <v>43</v>
      </c>
      <c r="AP1" s="1">
        <v>44</v>
      </c>
    </row>
    <row r="2" spans="1:42" s="56" customFormat="1" ht="45" customHeight="1" x14ac:dyDescent="0.25">
      <c r="A2" s="70" t="s">
        <v>14</v>
      </c>
      <c r="B2" s="70"/>
      <c r="C2" s="70"/>
      <c r="D2" s="70"/>
      <c r="E2" s="70"/>
      <c r="F2" s="70"/>
      <c r="G2" s="70"/>
      <c r="H2" s="70"/>
      <c r="I2" s="76" t="s">
        <v>47</v>
      </c>
      <c r="J2" s="76"/>
      <c r="K2" s="76" t="s">
        <v>99</v>
      </c>
      <c r="L2" s="76"/>
      <c r="M2" s="76" t="s">
        <v>100</v>
      </c>
      <c r="N2" s="76"/>
      <c r="O2" s="76" t="s">
        <v>56</v>
      </c>
      <c r="P2" s="76"/>
      <c r="Q2" s="76" t="s">
        <v>57</v>
      </c>
      <c r="R2" s="76"/>
      <c r="S2" s="76" t="s">
        <v>101</v>
      </c>
      <c r="T2" s="76"/>
      <c r="U2" s="76" t="s">
        <v>102</v>
      </c>
      <c r="V2" s="76"/>
      <c r="W2" s="68" t="s">
        <v>103</v>
      </c>
      <c r="X2" s="69"/>
      <c r="Y2" s="77" t="s">
        <v>96</v>
      </c>
      <c r="Z2" s="76" t="s">
        <v>62</v>
      </c>
      <c r="AA2" s="76"/>
      <c r="AB2" s="76" t="s">
        <v>63</v>
      </c>
      <c r="AC2" s="76"/>
      <c r="AD2" s="65" t="s">
        <v>104</v>
      </c>
      <c r="AE2" s="65" t="s">
        <v>66</v>
      </c>
      <c r="AF2" s="71" t="s">
        <v>106</v>
      </c>
      <c r="AG2" s="73" t="s">
        <v>61</v>
      </c>
      <c r="AH2" s="75" t="s">
        <v>69</v>
      </c>
      <c r="AI2" s="67" t="s">
        <v>108</v>
      </c>
      <c r="AJ2" s="67"/>
      <c r="AK2" s="67"/>
      <c r="AL2" s="67"/>
      <c r="AM2" s="67"/>
      <c r="AN2" s="67"/>
      <c r="AO2" s="67"/>
      <c r="AP2" s="66" t="s">
        <v>107</v>
      </c>
    </row>
    <row r="3" spans="1:42" s="56" customFormat="1" ht="39.75" customHeight="1" x14ac:dyDescent="0.25">
      <c r="A3" s="57" t="s">
        <v>0</v>
      </c>
      <c r="B3" s="58" t="s">
        <v>1</v>
      </c>
      <c r="C3" s="58" t="s">
        <v>2</v>
      </c>
      <c r="D3" s="58" t="s">
        <v>3</v>
      </c>
      <c r="E3" s="58" t="s">
        <v>98</v>
      </c>
      <c r="F3" s="58" t="s">
        <v>105</v>
      </c>
      <c r="G3" s="58" t="s">
        <v>44</v>
      </c>
      <c r="H3" s="58" t="s">
        <v>45</v>
      </c>
      <c r="I3" s="58" t="s">
        <v>97</v>
      </c>
      <c r="J3" s="58" t="s">
        <v>49</v>
      </c>
      <c r="K3" s="58" t="s">
        <v>97</v>
      </c>
      <c r="L3" s="58" t="s">
        <v>49</v>
      </c>
      <c r="M3" s="58" t="s">
        <v>97</v>
      </c>
      <c r="N3" s="58" t="s">
        <v>49</v>
      </c>
      <c r="O3" s="58" t="s">
        <v>97</v>
      </c>
      <c r="P3" s="58" t="s">
        <v>49</v>
      </c>
      <c r="Q3" s="58" t="s">
        <v>97</v>
      </c>
      <c r="R3" s="58" t="s">
        <v>49</v>
      </c>
      <c r="S3" s="58" t="s">
        <v>97</v>
      </c>
      <c r="T3" s="58" t="s">
        <v>49</v>
      </c>
      <c r="U3" s="58" t="s">
        <v>97</v>
      </c>
      <c r="V3" s="58" t="s">
        <v>49</v>
      </c>
      <c r="W3" s="58" t="s">
        <v>97</v>
      </c>
      <c r="X3" s="58" t="s">
        <v>49</v>
      </c>
      <c r="Y3" s="78"/>
      <c r="Z3" s="58" t="s">
        <v>64</v>
      </c>
      <c r="AA3" s="58" t="s">
        <v>49</v>
      </c>
      <c r="AB3" s="58" t="s">
        <v>64</v>
      </c>
      <c r="AC3" s="58" t="s">
        <v>49</v>
      </c>
      <c r="AD3" s="65"/>
      <c r="AE3" s="65"/>
      <c r="AF3" s="72"/>
      <c r="AG3" s="74"/>
      <c r="AH3" s="75"/>
      <c r="AI3" s="59" t="s">
        <v>72</v>
      </c>
      <c r="AJ3" s="59" t="s">
        <v>73</v>
      </c>
      <c r="AK3" s="59" t="s">
        <v>74</v>
      </c>
      <c r="AL3" s="59" t="s">
        <v>75</v>
      </c>
      <c r="AM3" s="59" t="s">
        <v>76</v>
      </c>
      <c r="AN3" s="59" t="s">
        <v>77</v>
      </c>
      <c r="AO3" s="59" t="s">
        <v>78</v>
      </c>
      <c r="AP3" s="66"/>
    </row>
    <row r="4" spans="1:42" x14ac:dyDescent="0.25">
      <c r="A4" s="38">
        <v>43565778</v>
      </c>
      <c r="B4" s="39" t="s">
        <v>15</v>
      </c>
      <c r="C4" s="39" t="s">
        <v>29</v>
      </c>
      <c r="D4" s="39" t="s">
        <v>4</v>
      </c>
      <c r="E4" s="40">
        <v>700000</v>
      </c>
      <c r="F4" s="53">
        <f t="shared" ref="F4:F17" si="0">+ROUND(E4/240,2)</f>
        <v>2916.67</v>
      </c>
      <c r="G4" s="45">
        <v>9</v>
      </c>
      <c r="H4" s="41">
        <f>+ROUND(E4/30*G4,0)</f>
        <v>210000</v>
      </c>
      <c r="I4" s="50">
        <v>2</v>
      </c>
      <c r="J4" s="51">
        <f t="shared" ref="J4:J17" si="1">+ROUND(F4*0.35*I4,0)</f>
        <v>2042</v>
      </c>
      <c r="K4" s="46">
        <v>2</v>
      </c>
      <c r="L4" s="47">
        <f t="shared" ref="L4:L17" si="2">+ROUND(F4*0.75*K4,0)</f>
        <v>4375</v>
      </c>
      <c r="M4" s="50">
        <v>2</v>
      </c>
      <c r="N4" s="51">
        <f t="shared" ref="N4:N17" si="3">+ROUND(F4*1.1*M4,0)</f>
        <v>6417</v>
      </c>
      <c r="O4" s="46">
        <v>2</v>
      </c>
      <c r="P4" s="47">
        <f t="shared" ref="P4:P17" si="4">+ROUND(F4*1.25*O4,0)</f>
        <v>7292</v>
      </c>
      <c r="Q4" s="50">
        <v>2</v>
      </c>
      <c r="R4" s="51">
        <f t="shared" ref="R4:R17" si="5">+ROUND(F4*1.75*Q4,0)</f>
        <v>10208</v>
      </c>
      <c r="S4" s="46">
        <v>2</v>
      </c>
      <c r="T4" s="47">
        <f t="shared" ref="T4:T17" si="6">+ROUND(F4*2*S4,0)</f>
        <v>11667</v>
      </c>
      <c r="U4" s="50">
        <v>2</v>
      </c>
      <c r="V4" s="52">
        <f t="shared" ref="V4:V17" si="7">+ROUND(F4*2.5*U4,0)</f>
        <v>14583</v>
      </c>
      <c r="W4" s="49">
        <v>2</v>
      </c>
      <c r="X4" s="48">
        <f t="shared" ref="X4:X17" si="8">+ROUND(F4*1.75*W4,0)</f>
        <v>10208</v>
      </c>
      <c r="Y4" s="44">
        <v>5</v>
      </c>
      <c r="Z4" s="45">
        <f>IF(Y4&gt;0,2,0)</f>
        <v>2</v>
      </c>
      <c r="AA4" s="42">
        <f t="shared" ref="AA4:AA17" si="9">+ROUND(E4/30*Z4,0)</f>
        <v>46667</v>
      </c>
      <c r="AB4" s="44">
        <f>+Y4-Z4</f>
        <v>3</v>
      </c>
      <c r="AC4" s="40"/>
      <c r="AD4" s="40"/>
      <c r="AE4" s="40"/>
      <c r="AF4" s="43">
        <f t="shared" ref="AF4:AF17" si="10">+(H4+J4+L4+N4+P4+R4+T4+V4+X4+AA4+AC4+AD4+AE4)</f>
        <v>323459</v>
      </c>
      <c r="AG4" s="43">
        <f>IF(E4&lt;1288750,(2466.67*G4),0)</f>
        <v>22200.03</v>
      </c>
      <c r="AH4" s="60">
        <f>+AF4+AG4</f>
        <v>345659.03</v>
      </c>
      <c r="AI4" s="61">
        <f>+AF4*4%</f>
        <v>12938.36</v>
      </c>
      <c r="AJ4" s="61">
        <f>+AF4*4%</f>
        <v>12938.36</v>
      </c>
      <c r="AK4" s="62">
        <f>IF(AF4&gt;1288700,AF4*1%,0)</f>
        <v>0</v>
      </c>
      <c r="AL4" s="63"/>
      <c r="AM4" s="64"/>
      <c r="AN4" s="63"/>
      <c r="AO4" s="40">
        <f>SUM(AI4:AN4)</f>
        <v>25876.720000000001</v>
      </c>
      <c r="AP4" s="24">
        <f>+AH4-AO4</f>
        <v>319782.31000000006</v>
      </c>
    </row>
    <row r="5" spans="1:42" x14ac:dyDescent="0.25">
      <c r="A5" s="38">
        <v>98767567</v>
      </c>
      <c r="B5" s="39" t="s">
        <v>16</v>
      </c>
      <c r="C5" s="39" t="s">
        <v>30</v>
      </c>
      <c r="D5" s="39" t="s">
        <v>5</v>
      </c>
      <c r="E5" s="40">
        <v>1500000</v>
      </c>
      <c r="F5" s="53">
        <f t="shared" si="0"/>
        <v>6250</v>
      </c>
      <c r="G5" s="45">
        <f ca="1">+RANDBETWEEN(1,15)</f>
        <v>14</v>
      </c>
      <c r="H5" s="41">
        <f t="shared" ref="H5:H17" ca="1" si="11">+ROUND(E5/30*G5,0)</f>
        <v>700000</v>
      </c>
      <c r="I5" s="50">
        <v>3</v>
      </c>
      <c r="J5" s="51">
        <f t="shared" si="1"/>
        <v>6563</v>
      </c>
      <c r="K5" s="46">
        <v>3</v>
      </c>
      <c r="L5" s="47">
        <f t="shared" si="2"/>
        <v>14063</v>
      </c>
      <c r="M5" s="50">
        <v>3</v>
      </c>
      <c r="N5" s="51">
        <f t="shared" si="3"/>
        <v>20625</v>
      </c>
      <c r="O5" s="46">
        <v>3</v>
      </c>
      <c r="P5" s="47">
        <f t="shared" si="4"/>
        <v>23438</v>
      </c>
      <c r="Q5" s="50">
        <v>3</v>
      </c>
      <c r="R5" s="51">
        <f t="shared" si="5"/>
        <v>32813</v>
      </c>
      <c r="S5" s="46">
        <v>3</v>
      </c>
      <c r="T5" s="47">
        <f t="shared" si="6"/>
        <v>37500</v>
      </c>
      <c r="U5" s="50">
        <v>3</v>
      </c>
      <c r="V5" s="52">
        <f t="shared" si="7"/>
        <v>46875</v>
      </c>
      <c r="W5" s="49">
        <f t="shared" ref="W5:W17" ca="1" si="12">+RANDBETWEEN(1,10)+RAND()</f>
        <v>8.2064926855631057</v>
      </c>
      <c r="X5" s="48">
        <f t="shared" ca="1" si="8"/>
        <v>89759</v>
      </c>
      <c r="Y5" s="44">
        <v>3</v>
      </c>
      <c r="Z5" s="45">
        <f t="shared" ref="Z5:Z17" si="13">IF(Y5&gt;0,2,0)</f>
        <v>2</v>
      </c>
      <c r="AA5" s="42">
        <f t="shared" si="9"/>
        <v>100000</v>
      </c>
      <c r="AB5" s="44">
        <f t="shared" ref="AB5:AB17" si="14">+Y5-Z5</f>
        <v>1</v>
      </c>
      <c r="AC5" s="39"/>
      <c r="AD5" s="39"/>
      <c r="AE5" s="39"/>
      <c r="AF5" s="43">
        <f t="shared" ca="1" si="10"/>
        <v>1071636</v>
      </c>
      <c r="AG5" s="43">
        <f t="shared" ref="AG5:AG17" si="15">IF(E5&lt;1288750,(2466.67*G5),0)</f>
        <v>0</v>
      </c>
      <c r="AH5" s="60">
        <f t="shared" ref="AH5:AH17" ca="1" si="16">+AF5+AG5</f>
        <v>1071636</v>
      </c>
      <c r="AI5" s="40">
        <f t="shared" ref="AI5:AI17" ca="1" si="17">+AF5*4%</f>
        <v>42865.440000000002</v>
      </c>
      <c r="AJ5" s="40">
        <f t="shared" ref="AJ5:AJ17" ca="1" si="18">+AF5*4%</f>
        <v>42865.440000000002</v>
      </c>
      <c r="AK5" s="39">
        <f t="shared" ref="AK5:AK17" ca="1" si="19">IF(AF5&gt;1288700,AF5*1%,0)</f>
        <v>0</v>
      </c>
      <c r="AL5" s="39"/>
      <c r="AM5" s="39"/>
      <c r="AN5" s="39"/>
      <c r="AO5" s="40">
        <f t="shared" ref="AO5:AO17" ca="1" si="20">SUM(AI5:AN5)</f>
        <v>85730.880000000005</v>
      </c>
      <c r="AP5" s="24">
        <f t="shared" ref="AP5:AP17" ca="1" si="21">+AH5-AO5</f>
        <v>985905.12</v>
      </c>
    </row>
    <row r="6" spans="1:42" x14ac:dyDescent="0.25">
      <c r="A6" s="38">
        <v>42767989</v>
      </c>
      <c r="B6" s="39" t="s">
        <v>17</v>
      </c>
      <c r="C6" s="39" t="s">
        <v>31</v>
      </c>
      <c r="D6" s="39" t="s">
        <v>6</v>
      </c>
      <c r="E6" s="40">
        <v>950000</v>
      </c>
      <c r="F6" s="53">
        <f t="shared" si="0"/>
        <v>3958.33</v>
      </c>
      <c r="G6" s="45">
        <f t="shared" ref="G6:G17" ca="1" si="22">+RANDBETWEEN(1,15)</f>
        <v>14</v>
      </c>
      <c r="H6" s="41">
        <f t="shared" ca="1" si="11"/>
        <v>443333</v>
      </c>
      <c r="I6" s="50">
        <v>6</v>
      </c>
      <c r="J6" s="51">
        <f t="shared" si="1"/>
        <v>8312</v>
      </c>
      <c r="K6" s="46">
        <v>6</v>
      </c>
      <c r="L6" s="47">
        <f t="shared" si="2"/>
        <v>17812</v>
      </c>
      <c r="M6" s="50">
        <v>6</v>
      </c>
      <c r="N6" s="51">
        <f t="shared" si="3"/>
        <v>26125</v>
      </c>
      <c r="O6" s="46">
        <v>6</v>
      </c>
      <c r="P6" s="47">
        <f t="shared" si="4"/>
        <v>29687</v>
      </c>
      <c r="Q6" s="50">
        <v>6</v>
      </c>
      <c r="R6" s="51">
        <f t="shared" si="5"/>
        <v>41562</v>
      </c>
      <c r="S6" s="46">
        <v>2</v>
      </c>
      <c r="T6" s="47">
        <f t="shared" si="6"/>
        <v>15833</v>
      </c>
      <c r="U6" s="50">
        <v>6</v>
      </c>
      <c r="V6" s="52">
        <f t="shared" si="7"/>
        <v>59375</v>
      </c>
      <c r="W6" s="49">
        <f t="shared" ca="1" si="12"/>
        <v>9.5044002523283915</v>
      </c>
      <c r="X6" s="48">
        <f t="shared" ca="1" si="8"/>
        <v>65838</v>
      </c>
      <c r="Y6" s="44"/>
      <c r="Z6" s="45">
        <f t="shared" si="13"/>
        <v>0</v>
      </c>
      <c r="AA6" s="42">
        <f t="shared" si="9"/>
        <v>0</v>
      </c>
      <c r="AB6" s="44">
        <f t="shared" si="14"/>
        <v>0</v>
      </c>
      <c r="AC6" s="39"/>
      <c r="AD6" s="39"/>
      <c r="AE6" s="39"/>
      <c r="AF6" s="43">
        <f t="shared" ca="1" si="10"/>
        <v>707877</v>
      </c>
      <c r="AG6" s="43">
        <f t="shared" ca="1" si="15"/>
        <v>34533.380000000005</v>
      </c>
      <c r="AH6" s="60">
        <f t="shared" ca="1" si="16"/>
        <v>742410.38</v>
      </c>
      <c r="AI6" s="40">
        <f t="shared" ca="1" si="17"/>
        <v>28315.08</v>
      </c>
      <c r="AJ6" s="40">
        <f t="shared" ca="1" si="18"/>
        <v>28315.08</v>
      </c>
      <c r="AK6" s="39">
        <f t="shared" ca="1" si="19"/>
        <v>0</v>
      </c>
      <c r="AL6" s="39"/>
      <c r="AM6" s="39"/>
      <c r="AN6" s="39"/>
      <c r="AO6" s="40">
        <f t="shared" ca="1" si="20"/>
        <v>56630.16</v>
      </c>
      <c r="AP6" s="24">
        <f t="shared" ca="1" si="21"/>
        <v>685780.22</v>
      </c>
    </row>
    <row r="7" spans="1:42" x14ac:dyDescent="0.25">
      <c r="A7" s="38">
        <v>43161775</v>
      </c>
      <c r="B7" s="39" t="s">
        <v>18</v>
      </c>
      <c r="C7" s="39" t="s">
        <v>32</v>
      </c>
      <c r="D7" s="39" t="s">
        <v>7</v>
      </c>
      <c r="E7" s="40"/>
      <c r="F7" s="53">
        <f t="shared" si="0"/>
        <v>0</v>
      </c>
      <c r="G7" s="45">
        <f t="shared" ca="1" si="22"/>
        <v>8</v>
      </c>
      <c r="H7" s="41">
        <f t="shared" ca="1" si="11"/>
        <v>0</v>
      </c>
      <c r="I7" s="50">
        <v>7</v>
      </c>
      <c r="J7" s="51">
        <f t="shared" si="1"/>
        <v>0</v>
      </c>
      <c r="K7" s="46">
        <v>7</v>
      </c>
      <c r="L7" s="47">
        <f t="shared" si="2"/>
        <v>0</v>
      </c>
      <c r="M7" s="50">
        <v>7</v>
      </c>
      <c r="N7" s="51">
        <f t="shared" si="3"/>
        <v>0</v>
      </c>
      <c r="O7" s="46">
        <v>7</v>
      </c>
      <c r="P7" s="47">
        <f t="shared" si="4"/>
        <v>0</v>
      </c>
      <c r="Q7" s="50">
        <v>7</v>
      </c>
      <c r="R7" s="51">
        <f t="shared" si="5"/>
        <v>0</v>
      </c>
      <c r="S7" s="46">
        <v>7</v>
      </c>
      <c r="T7" s="47">
        <f t="shared" si="6"/>
        <v>0</v>
      </c>
      <c r="U7" s="50">
        <v>7</v>
      </c>
      <c r="V7" s="52">
        <f t="shared" si="7"/>
        <v>0</v>
      </c>
      <c r="W7" s="49">
        <f t="shared" ca="1" si="12"/>
        <v>10.210124160606219</v>
      </c>
      <c r="X7" s="48">
        <f t="shared" ca="1" si="8"/>
        <v>0</v>
      </c>
      <c r="Y7" s="44"/>
      <c r="Z7" s="45">
        <f t="shared" si="13"/>
        <v>0</v>
      </c>
      <c r="AA7" s="42">
        <f t="shared" si="9"/>
        <v>0</v>
      </c>
      <c r="AB7" s="44">
        <f t="shared" si="14"/>
        <v>0</v>
      </c>
      <c r="AC7" s="39"/>
      <c r="AD7" s="39"/>
      <c r="AE7" s="39"/>
      <c r="AF7" s="43">
        <f t="shared" ca="1" si="10"/>
        <v>0</v>
      </c>
      <c r="AG7" s="43">
        <f t="shared" ca="1" si="15"/>
        <v>19733.36</v>
      </c>
      <c r="AH7" s="60">
        <f t="shared" ca="1" si="16"/>
        <v>19733.36</v>
      </c>
      <c r="AI7" s="40">
        <f t="shared" ca="1" si="17"/>
        <v>0</v>
      </c>
      <c r="AJ7" s="40">
        <f t="shared" ca="1" si="18"/>
        <v>0</v>
      </c>
      <c r="AK7" s="39">
        <f t="shared" ca="1" si="19"/>
        <v>0</v>
      </c>
      <c r="AL7" s="39"/>
      <c r="AM7" s="39"/>
      <c r="AN7" s="39"/>
      <c r="AO7" s="40">
        <f t="shared" ca="1" si="20"/>
        <v>0</v>
      </c>
      <c r="AP7" s="24">
        <f t="shared" ca="1" si="21"/>
        <v>19733.36</v>
      </c>
    </row>
    <row r="8" spans="1:42" x14ac:dyDescent="0.25">
      <c r="A8" s="38">
        <v>32776890</v>
      </c>
      <c r="B8" s="39" t="s">
        <v>19</v>
      </c>
      <c r="C8" s="39" t="s">
        <v>33</v>
      </c>
      <c r="D8" s="39" t="s">
        <v>8</v>
      </c>
      <c r="E8" s="40"/>
      <c r="F8" s="53">
        <f t="shared" si="0"/>
        <v>0</v>
      </c>
      <c r="G8" s="45">
        <f t="shared" ca="1" si="22"/>
        <v>9</v>
      </c>
      <c r="H8" s="41">
        <f t="shared" ca="1" si="11"/>
        <v>0</v>
      </c>
      <c r="I8" s="50">
        <v>3</v>
      </c>
      <c r="J8" s="51">
        <f t="shared" si="1"/>
        <v>0</v>
      </c>
      <c r="K8" s="46">
        <v>3</v>
      </c>
      <c r="L8" s="47">
        <f t="shared" si="2"/>
        <v>0</v>
      </c>
      <c r="M8" s="50">
        <v>3</v>
      </c>
      <c r="N8" s="51">
        <f t="shared" si="3"/>
        <v>0</v>
      </c>
      <c r="O8" s="46">
        <v>3</v>
      </c>
      <c r="P8" s="47">
        <f t="shared" si="4"/>
        <v>0</v>
      </c>
      <c r="Q8" s="50">
        <v>3</v>
      </c>
      <c r="R8" s="51">
        <f t="shared" si="5"/>
        <v>0</v>
      </c>
      <c r="S8" s="46">
        <v>3</v>
      </c>
      <c r="T8" s="47">
        <f t="shared" si="6"/>
        <v>0</v>
      </c>
      <c r="U8" s="50">
        <v>3</v>
      </c>
      <c r="V8" s="52">
        <f t="shared" si="7"/>
        <v>0</v>
      </c>
      <c r="W8" s="49">
        <f t="shared" ca="1" si="12"/>
        <v>1.6500429046741258</v>
      </c>
      <c r="X8" s="48">
        <f t="shared" ca="1" si="8"/>
        <v>0</v>
      </c>
      <c r="Y8" s="44"/>
      <c r="Z8" s="45">
        <f t="shared" si="13"/>
        <v>0</v>
      </c>
      <c r="AA8" s="42">
        <f t="shared" si="9"/>
        <v>0</v>
      </c>
      <c r="AB8" s="44">
        <f t="shared" si="14"/>
        <v>0</v>
      </c>
      <c r="AC8" s="39"/>
      <c r="AD8" s="39"/>
      <c r="AE8" s="39"/>
      <c r="AF8" s="43">
        <f t="shared" ca="1" si="10"/>
        <v>0</v>
      </c>
      <c r="AG8" s="43">
        <f t="shared" ca="1" si="15"/>
        <v>22200.03</v>
      </c>
      <c r="AH8" s="60">
        <f t="shared" ca="1" si="16"/>
        <v>22200.03</v>
      </c>
      <c r="AI8" s="40">
        <f t="shared" ca="1" si="17"/>
        <v>0</v>
      </c>
      <c r="AJ8" s="40">
        <f t="shared" ca="1" si="18"/>
        <v>0</v>
      </c>
      <c r="AK8" s="39">
        <f t="shared" ca="1" si="19"/>
        <v>0</v>
      </c>
      <c r="AL8" s="39"/>
      <c r="AM8" s="39"/>
      <c r="AN8" s="39"/>
      <c r="AO8" s="40">
        <f t="shared" ca="1" si="20"/>
        <v>0</v>
      </c>
      <c r="AP8" s="24">
        <f t="shared" ca="1" si="21"/>
        <v>22200.03</v>
      </c>
    </row>
    <row r="9" spans="1:42" x14ac:dyDescent="0.25">
      <c r="A9" s="38">
        <v>98546708</v>
      </c>
      <c r="B9" s="39" t="s">
        <v>20</v>
      </c>
      <c r="C9" s="39" t="s">
        <v>34</v>
      </c>
      <c r="D9" s="39" t="s">
        <v>9</v>
      </c>
      <c r="E9" s="40"/>
      <c r="F9" s="53">
        <f t="shared" si="0"/>
        <v>0</v>
      </c>
      <c r="G9" s="45">
        <f t="shared" ca="1" si="22"/>
        <v>3</v>
      </c>
      <c r="H9" s="41">
        <f t="shared" ca="1" si="11"/>
        <v>0</v>
      </c>
      <c r="I9" s="50">
        <v>4</v>
      </c>
      <c r="J9" s="51">
        <f t="shared" si="1"/>
        <v>0</v>
      </c>
      <c r="K9" s="46">
        <v>4</v>
      </c>
      <c r="L9" s="47">
        <f t="shared" si="2"/>
        <v>0</v>
      </c>
      <c r="M9" s="50">
        <v>4</v>
      </c>
      <c r="N9" s="51">
        <f t="shared" si="3"/>
        <v>0</v>
      </c>
      <c r="O9" s="46">
        <v>4</v>
      </c>
      <c r="P9" s="47">
        <f t="shared" si="4"/>
        <v>0</v>
      </c>
      <c r="Q9" s="50">
        <v>4</v>
      </c>
      <c r="R9" s="51">
        <f t="shared" si="5"/>
        <v>0</v>
      </c>
      <c r="S9" s="46">
        <v>4</v>
      </c>
      <c r="T9" s="47">
        <f t="shared" si="6"/>
        <v>0</v>
      </c>
      <c r="U9" s="50">
        <v>4</v>
      </c>
      <c r="V9" s="52">
        <f t="shared" si="7"/>
        <v>0</v>
      </c>
      <c r="W9" s="49">
        <f t="shared" ca="1" si="12"/>
        <v>3.3836129883850243</v>
      </c>
      <c r="X9" s="48">
        <f t="shared" ca="1" si="8"/>
        <v>0</v>
      </c>
      <c r="Y9" s="44"/>
      <c r="Z9" s="45">
        <f t="shared" si="13"/>
        <v>0</v>
      </c>
      <c r="AA9" s="42">
        <f t="shared" si="9"/>
        <v>0</v>
      </c>
      <c r="AB9" s="44">
        <f t="shared" si="14"/>
        <v>0</v>
      </c>
      <c r="AC9" s="39"/>
      <c r="AD9" s="39"/>
      <c r="AE9" s="39"/>
      <c r="AF9" s="43">
        <f t="shared" ca="1" si="10"/>
        <v>0</v>
      </c>
      <c r="AG9" s="43">
        <f t="shared" ca="1" si="15"/>
        <v>7400.01</v>
      </c>
      <c r="AH9" s="60">
        <f t="shared" ca="1" si="16"/>
        <v>7400.01</v>
      </c>
      <c r="AI9" s="40">
        <f t="shared" ca="1" si="17"/>
        <v>0</v>
      </c>
      <c r="AJ9" s="40">
        <f t="shared" ca="1" si="18"/>
        <v>0</v>
      </c>
      <c r="AK9" s="39">
        <f t="shared" ca="1" si="19"/>
        <v>0</v>
      </c>
      <c r="AL9" s="39"/>
      <c r="AM9" s="39"/>
      <c r="AN9" s="39"/>
      <c r="AO9" s="40">
        <f t="shared" ca="1" si="20"/>
        <v>0</v>
      </c>
      <c r="AP9" s="24">
        <f t="shared" ca="1" si="21"/>
        <v>7400.01</v>
      </c>
    </row>
    <row r="10" spans="1:42" x14ac:dyDescent="0.25">
      <c r="A10" s="38">
        <v>879089</v>
      </c>
      <c r="B10" s="39" t="s">
        <v>21</v>
      </c>
      <c r="C10" s="39" t="s">
        <v>35</v>
      </c>
      <c r="D10" s="39" t="s">
        <v>10</v>
      </c>
      <c r="E10" s="40"/>
      <c r="F10" s="53">
        <f t="shared" si="0"/>
        <v>0</v>
      </c>
      <c r="G10" s="45">
        <f t="shared" ca="1" si="22"/>
        <v>6</v>
      </c>
      <c r="H10" s="41">
        <f t="shared" ca="1" si="11"/>
        <v>0</v>
      </c>
      <c r="I10" s="50">
        <v>1</v>
      </c>
      <c r="J10" s="51">
        <f t="shared" si="1"/>
        <v>0</v>
      </c>
      <c r="K10" s="46">
        <v>1</v>
      </c>
      <c r="L10" s="47">
        <f t="shared" si="2"/>
        <v>0</v>
      </c>
      <c r="M10" s="50">
        <v>1</v>
      </c>
      <c r="N10" s="51">
        <f t="shared" si="3"/>
        <v>0</v>
      </c>
      <c r="O10" s="46">
        <v>1</v>
      </c>
      <c r="P10" s="47">
        <f t="shared" si="4"/>
        <v>0</v>
      </c>
      <c r="Q10" s="50">
        <v>1</v>
      </c>
      <c r="R10" s="51">
        <f t="shared" si="5"/>
        <v>0</v>
      </c>
      <c r="S10" s="46">
        <v>1</v>
      </c>
      <c r="T10" s="47">
        <f t="shared" si="6"/>
        <v>0</v>
      </c>
      <c r="U10" s="50">
        <v>1</v>
      </c>
      <c r="V10" s="52">
        <f t="shared" si="7"/>
        <v>0</v>
      </c>
      <c r="W10" s="49">
        <f t="shared" ca="1" si="12"/>
        <v>3.9062769848336716</v>
      </c>
      <c r="X10" s="48">
        <f t="shared" ca="1" si="8"/>
        <v>0</v>
      </c>
      <c r="Y10" s="44"/>
      <c r="Z10" s="45">
        <f t="shared" si="13"/>
        <v>0</v>
      </c>
      <c r="AA10" s="42">
        <f t="shared" si="9"/>
        <v>0</v>
      </c>
      <c r="AB10" s="44">
        <f t="shared" si="14"/>
        <v>0</v>
      </c>
      <c r="AC10" s="39"/>
      <c r="AD10" s="39"/>
      <c r="AE10" s="39"/>
      <c r="AF10" s="43">
        <f t="shared" ca="1" si="10"/>
        <v>0</v>
      </c>
      <c r="AG10" s="43">
        <f t="shared" ca="1" si="15"/>
        <v>14800.02</v>
      </c>
      <c r="AH10" s="60">
        <f t="shared" ca="1" si="16"/>
        <v>14800.02</v>
      </c>
      <c r="AI10" s="40">
        <f t="shared" ca="1" si="17"/>
        <v>0</v>
      </c>
      <c r="AJ10" s="40">
        <f t="shared" ca="1" si="18"/>
        <v>0</v>
      </c>
      <c r="AK10" s="39">
        <f t="shared" ca="1" si="19"/>
        <v>0</v>
      </c>
      <c r="AL10" s="39"/>
      <c r="AM10" s="39"/>
      <c r="AN10" s="39"/>
      <c r="AO10" s="40">
        <f t="shared" ca="1" si="20"/>
        <v>0</v>
      </c>
      <c r="AP10" s="24">
        <f t="shared" ca="1" si="21"/>
        <v>14800.02</v>
      </c>
    </row>
    <row r="11" spans="1:42" x14ac:dyDescent="0.25">
      <c r="A11" s="38">
        <v>42787699</v>
      </c>
      <c r="B11" s="39" t="s">
        <v>22</v>
      </c>
      <c r="C11" s="39" t="s">
        <v>36</v>
      </c>
      <c r="D11" s="39" t="s">
        <v>53</v>
      </c>
      <c r="E11" s="40"/>
      <c r="F11" s="53">
        <f t="shared" si="0"/>
        <v>0</v>
      </c>
      <c r="G11" s="45">
        <f t="shared" ca="1" si="22"/>
        <v>9</v>
      </c>
      <c r="H11" s="41">
        <f t="shared" ca="1" si="11"/>
        <v>0</v>
      </c>
      <c r="I11" s="50">
        <v>2</v>
      </c>
      <c r="J11" s="51">
        <f t="shared" si="1"/>
        <v>0</v>
      </c>
      <c r="K11" s="46">
        <v>2</v>
      </c>
      <c r="L11" s="47">
        <f t="shared" si="2"/>
        <v>0</v>
      </c>
      <c r="M11" s="50">
        <v>2</v>
      </c>
      <c r="N11" s="51">
        <f t="shared" si="3"/>
        <v>0</v>
      </c>
      <c r="O11" s="46">
        <v>2</v>
      </c>
      <c r="P11" s="47">
        <f t="shared" si="4"/>
        <v>0</v>
      </c>
      <c r="Q11" s="50">
        <v>2</v>
      </c>
      <c r="R11" s="51">
        <f t="shared" si="5"/>
        <v>0</v>
      </c>
      <c r="S11" s="46">
        <v>2</v>
      </c>
      <c r="T11" s="47">
        <f t="shared" si="6"/>
        <v>0</v>
      </c>
      <c r="U11" s="50">
        <v>2</v>
      </c>
      <c r="V11" s="52">
        <f t="shared" si="7"/>
        <v>0</v>
      </c>
      <c r="W11" s="49">
        <f t="shared" ca="1" si="12"/>
        <v>1.4112436361904974</v>
      </c>
      <c r="X11" s="48">
        <f t="shared" ca="1" si="8"/>
        <v>0</v>
      </c>
      <c r="Y11" s="44"/>
      <c r="Z11" s="45">
        <f t="shared" si="13"/>
        <v>0</v>
      </c>
      <c r="AA11" s="42">
        <f t="shared" si="9"/>
        <v>0</v>
      </c>
      <c r="AB11" s="44">
        <f t="shared" si="14"/>
        <v>0</v>
      </c>
      <c r="AC11" s="39"/>
      <c r="AD11" s="39"/>
      <c r="AE11" s="39"/>
      <c r="AF11" s="43">
        <f t="shared" ca="1" si="10"/>
        <v>0</v>
      </c>
      <c r="AG11" s="43">
        <f t="shared" ca="1" si="15"/>
        <v>22200.03</v>
      </c>
      <c r="AH11" s="60">
        <f t="shared" ca="1" si="16"/>
        <v>22200.03</v>
      </c>
      <c r="AI11" s="40">
        <f t="shared" ca="1" si="17"/>
        <v>0</v>
      </c>
      <c r="AJ11" s="40">
        <f t="shared" ca="1" si="18"/>
        <v>0</v>
      </c>
      <c r="AK11" s="39">
        <f t="shared" ca="1" si="19"/>
        <v>0</v>
      </c>
      <c r="AL11" s="39"/>
      <c r="AM11" s="39"/>
      <c r="AN11" s="39"/>
      <c r="AO11" s="40">
        <f t="shared" ca="1" si="20"/>
        <v>0</v>
      </c>
      <c r="AP11" s="24">
        <f t="shared" ca="1" si="21"/>
        <v>22200.03</v>
      </c>
    </row>
    <row r="12" spans="1:42" x14ac:dyDescent="0.25">
      <c r="A12" s="38">
        <v>478999</v>
      </c>
      <c r="B12" s="39" t="s">
        <v>23</v>
      </c>
      <c r="C12" s="39" t="s">
        <v>37</v>
      </c>
      <c r="D12" s="39" t="s">
        <v>11</v>
      </c>
      <c r="E12" s="40"/>
      <c r="F12" s="53">
        <f t="shared" si="0"/>
        <v>0</v>
      </c>
      <c r="G12" s="45">
        <f t="shared" ca="1" si="22"/>
        <v>9</v>
      </c>
      <c r="H12" s="41">
        <f t="shared" ca="1" si="11"/>
        <v>0</v>
      </c>
      <c r="I12" s="50">
        <v>8</v>
      </c>
      <c r="J12" s="51">
        <f t="shared" si="1"/>
        <v>0</v>
      </c>
      <c r="K12" s="46">
        <v>8</v>
      </c>
      <c r="L12" s="47">
        <f t="shared" si="2"/>
        <v>0</v>
      </c>
      <c r="M12" s="50">
        <v>8</v>
      </c>
      <c r="N12" s="51">
        <f t="shared" si="3"/>
        <v>0</v>
      </c>
      <c r="O12" s="46">
        <v>8</v>
      </c>
      <c r="P12" s="47">
        <f t="shared" si="4"/>
        <v>0</v>
      </c>
      <c r="Q12" s="50">
        <v>8</v>
      </c>
      <c r="R12" s="51">
        <f t="shared" si="5"/>
        <v>0</v>
      </c>
      <c r="S12" s="46">
        <v>8</v>
      </c>
      <c r="T12" s="47">
        <f t="shared" si="6"/>
        <v>0</v>
      </c>
      <c r="U12" s="50">
        <v>8</v>
      </c>
      <c r="V12" s="52">
        <f t="shared" si="7"/>
        <v>0</v>
      </c>
      <c r="W12" s="49">
        <f t="shared" ca="1" si="12"/>
        <v>2.4274612181341557</v>
      </c>
      <c r="X12" s="48">
        <f t="shared" ca="1" si="8"/>
        <v>0</v>
      </c>
      <c r="Y12" s="44"/>
      <c r="Z12" s="45">
        <f t="shared" si="13"/>
        <v>0</v>
      </c>
      <c r="AA12" s="42">
        <f t="shared" si="9"/>
        <v>0</v>
      </c>
      <c r="AB12" s="44">
        <f t="shared" si="14"/>
        <v>0</v>
      </c>
      <c r="AC12" s="39"/>
      <c r="AD12" s="39"/>
      <c r="AE12" s="39"/>
      <c r="AF12" s="43">
        <f t="shared" ca="1" si="10"/>
        <v>0</v>
      </c>
      <c r="AG12" s="43">
        <f t="shared" ca="1" si="15"/>
        <v>22200.03</v>
      </c>
      <c r="AH12" s="60">
        <f t="shared" ca="1" si="16"/>
        <v>22200.03</v>
      </c>
      <c r="AI12" s="40">
        <f t="shared" ca="1" si="17"/>
        <v>0</v>
      </c>
      <c r="AJ12" s="40">
        <f t="shared" ca="1" si="18"/>
        <v>0</v>
      </c>
      <c r="AK12" s="39">
        <f t="shared" ca="1" si="19"/>
        <v>0</v>
      </c>
      <c r="AL12" s="39"/>
      <c r="AM12" s="39"/>
      <c r="AN12" s="39"/>
      <c r="AO12" s="40">
        <f t="shared" ca="1" si="20"/>
        <v>0</v>
      </c>
      <c r="AP12" s="24">
        <f t="shared" ca="1" si="21"/>
        <v>22200.03</v>
      </c>
    </row>
    <row r="13" spans="1:42" x14ac:dyDescent="0.25">
      <c r="A13" s="38">
        <v>98679999</v>
      </c>
      <c r="B13" s="39" t="s">
        <v>24</v>
      </c>
      <c r="C13" s="39" t="s">
        <v>38</v>
      </c>
      <c r="D13" s="39" t="s">
        <v>12</v>
      </c>
      <c r="E13" s="40"/>
      <c r="F13" s="53">
        <f t="shared" si="0"/>
        <v>0</v>
      </c>
      <c r="G13" s="45">
        <f t="shared" ca="1" si="22"/>
        <v>5</v>
      </c>
      <c r="H13" s="41">
        <f t="shared" ca="1" si="11"/>
        <v>0</v>
      </c>
      <c r="I13" s="50">
        <v>9</v>
      </c>
      <c r="J13" s="51">
        <f t="shared" si="1"/>
        <v>0</v>
      </c>
      <c r="K13" s="46">
        <v>9</v>
      </c>
      <c r="L13" s="47">
        <f t="shared" si="2"/>
        <v>0</v>
      </c>
      <c r="M13" s="50">
        <v>9</v>
      </c>
      <c r="N13" s="51">
        <f t="shared" si="3"/>
        <v>0</v>
      </c>
      <c r="O13" s="46">
        <v>9</v>
      </c>
      <c r="P13" s="47">
        <f t="shared" si="4"/>
        <v>0</v>
      </c>
      <c r="Q13" s="50">
        <v>9</v>
      </c>
      <c r="R13" s="51">
        <f t="shared" si="5"/>
        <v>0</v>
      </c>
      <c r="S13" s="46">
        <v>9</v>
      </c>
      <c r="T13" s="47">
        <f t="shared" si="6"/>
        <v>0</v>
      </c>
      <c r="U13" s="50">
        <v>9</v>
      </c>
      <c r="V13" s="52">
        <f t="shared" si="7"/>
        <v>0</v>
      </c>
      <c r="W13" s="49">
        <f t="shared" ca="1" si="12"/>
        <v>8.5541956887713244</v>
      </c>
      <c r="X13" s="48">
        <f t="shared" ca="1" si="8"/>
        <v>0</v>
      </c>
      <c r="Y13" s="44"/>
      <c r="Z13" s="45">
        <f t="shared" si="13"/>
        <v>0</v>
      </c>
      <c r="AA13" s="42">
        <f t="shared" si="9"/>
        <v>0</v>
      </c>
      <c r="AB13" s="44">
        <f t="shared" si="14"/>
        <v>0</v>
      </c>
      <c r="AC13" s="39"/>
      <c r="AD13" s="39"/>
      <c r="AE13" s="39"/>
      <c r="AF13" s="43">
        <f t="shared" ca="1" si="10"/>
        <v>0</v>
      </c>
      <c r="AG13" s="43">
        <f t="shared" ca="1" si="15"/>
        <v>12333.35</v>
      </c>
      <c r="AH13" s="60">
        <f t="shared" ca="1" si="16"/>
        <v>12333.35</v>
      </c>
      <c r="AI13" s="40">
        <f t="shared" ca="1" si="17"/>
        <v>0</v>
      </c>
      <c r="AJ13" s="40">
        <f t="shared" ca="1" si="18"/>
        <v>0</v>
      </c>
      <c r="AK13" s="39">
        <f t="shared" ca="1" si="19"/>
        <v>0</v>
      </c>
      <c r="AL13" s="39"/>
      <c r="AM13" s="39"/>
      <c r="AN13" s="39"/>
      <c r="AO13" s="40">
        <f t="shared" ca="1" si="20"/>
        <v>0</v>
      </c>
      <c r="AP13" s="24">
        <f t="shared" ca="1" si="21"/>
        <v>12333.35</v>
      </c>
    </row>
    <row r="14" spans="1:42" x14ac:dyDescent="0.25">
      <c r="A14" s="38">
        <v>32111678</v>
      </c>
      <c r="B14" s="39" t="s">
        <v>25</v>
      </c>
      <c r="C14" s="39" t="s">
        <v>39</v>
      </c>
      <c r="D14" s="39" t="s">
        <v>52</v>
      </c>
      <c r="E14" s="40"/>
      <c r="F14" s="53">
        <f t="shared" si="0"/>
        <v>0</v>
      </c>
      <c r="G14" s="45">
        <f t="shared" ca="1" si="22"/>
        <v>13</v>
      </c>
      <c r="H14" s="41">
        <f t="shared" ca="1" si="11"/>
        <v>0</v>
      </c>
      <c r="I14" s="50">
        <v>4</v>
      </c>
      <c r="J14" s="51">
        <f t="shared" si="1"/>
        <v>0</v>
      </c>
      <c r="K14" s="46">
        <v>4</v>
      </c>
      <c r="L14" s="47">
        <f t="shared" si="2"/>
        <v>0</v>
      </c>
      <c r="M14" s="50">
        <v>4</v>
      </c>
      <c r="N14" s="51">
        <f t="shared" si="3"/>
        <v>0</v>
      </c>
      <c r="O14" s="46">
        <v>4</v>
      </c>
      <c r="P14" s="47">
        <f t="shared" si="4"/>
        <v>0</v>
      </c>
      <c r="Q14" s="50">
        <v>4</v>
      </c>
      <c r="R14" s="51">
        <f t="shared" si="5"/>
        <v>0</v>
      </c>
      <c r="S14" s="46">
        <v>4</v>
      </c>
      <c r="T14" s="47">
        <f t="shared" si="6"/>
        <v>0</v>
      </c>
      <c r="U14" s="50">
        <v>4</v>
      </c>
      <c r="V14" s="52">
        <f t="shared" si="7"/>
        <v>0</v>
      </c>
      <c r="W14" s="49">
        <f t="shared" ca="1" si="12"/>
        <v>6.1449702419403796</v>
      </c>
      <c r="X14" s="48">
        <f t="shared" ca="1" si="8"/>
        <v>0</v>
      </c>
      <c r="Y14" s="44"/>
      <c r="Z14" s="45">
        <f t="shared" si="13"/>
        <v>0</v>
      </c>
      <c r="AA14" s="42">
        <f t="shared" si="9"/>
        <v>0</v>
      </c>
      <c r="AB14" s="44">
        <f t="shared" si="14"/>
        <v>0</v>
      </c>
      <c r="AC14" s="39"/>
      <c r="AD14" s="39"/>
      <c r="AE14" s="39"/>
      <c r="AF14" s="43">
        <f t="shared" ca="1" si="10"/>
        <v>0</v>
      </c>
      <c r="AG14" s="43">
        <f t="shared" ca="1" si="15"/>
        <v>32066.71</v>
      </c>
      <c r="AH14" s="60">
        <f t="shared" ca="1" si="16"/>
        <v>32066.71</v>
      </c>
      <c r="AI14" s="40">
        <f t="shared" ca="1" si="17"/>
        <v>0</v>
      </c>
      <c r="AJ14" s="40">
        <f t="shared" ca="1" si="18"/>
        <v>0</v>
      </c>
      <c r="AK14" s="39">
        <f t="shared" ca="1" si="19"/>
        <v>0</v>
      </c>
      <c r="AL14" s="39"/>
      <c r="AM14" s="39"/>
      <c r="AN14" s="39"/>
      <c r="AO14" s="40">
        <f t="shared" ca="1" si="20"/>
        <v>0</v>
      </c>
      <c r="AP14" s="24">
        <f t="shared" ca="1" si="21"/>
        <v>32066.71</v>
      </c>
    </row>
    <row r="15" spans="1:42" x14ac:dyDescent="0.25">
      <c r="A15" s="38">
        <v>4312365</v>
      </c>
      <c r="B15" s="39" t="s">
        <v>26</v>
      </c>
      <c r="C15" s="39" t="s">
        <v>40</v>
      </c>
      <c r="D15" s="39" t="s">
        <v>13</v>
      </c>
      <c r="E15" s="40"/>
      <c r="F15" s="53">
        <f t="shared" si="0"/>
        <v>0</v>
      </c>
      <c r="G15" s="45">
        <f t="shared" ca="1" si="22"/>
        <v>6</v>
      </c>
      <c r="H15" s="41">
        <f t="shared" ca="1" si="11"/>
        <v>0</v>
      </c>
      <c r="I15" s="50">
        <v>2</v>
      </c>
      <c r="J15" s="51">
        <f t="shared" si="1"/>
        <v>0</v>
      </c>
      <c r="K15" s="46">
        <v>2</v>
      </c>
      <c r="L15" s="47">
        <f t="shared" si="2"/>
        <v>0</v>
      </c>
      <c r="M15" s="50">
        <v>2</v>
      </c>
      <c r="N15" s="51">
        <f t="shared" si="3"/>
        <v>0</v>
      </c>
      <c r="O15" s="46">
        <v>2</v>
      </c>
      <c r="P15" s="47">
        <f t="shared" si="4"/>
        <v>0</v>
      </c>
      <c r="Q15" s="50">
        <v>2</v>
      </c>
      <c r="R15" s="51">
        <f t="shared" si="5"/>
        <v>0</v>
      </c>
      <c r="S15" s="46">
        <v>2</v>
      </c>
      <c r="T15" s="47">
        <f t="shared" si="6"/>
        <v>0</v>
      </c>
      <c r="U15" s="50">
        <v>2</v>
      </c>
      <c r="V15" s="52">
        <f t="shared" si="7"/>
        <v>0</v>
      </c>
      <c r="W15" s="49">
        <f t="shared" ca="1" si="12"/>
        <v>2.3729760532314859</v>
      </c>
      <c r="X15" s="48">
        <f t="shared" ca="1" si="8"/>
        <v>0</v>
      </c>
      <c r="Y15" s="44"/>
      <c r="Z15" s="45">
        <f t="shared" si="13"/>
        <v>0</v>
      </c>
      <c r="AA15" s="42">
        <f t="shared" si="9"/>
        <v>0</v>
      </c>
      <c r="AB15" s="44">
        <f t="shared" si="14"/>
        <v>0</v>
      </c>
      <c r="AC15" s="39"/>
      <c r="AD15" s="39"/>
      <c r="AE15" s="39"/>
      <c r="AF15" s="43">
        <f t="shared" ca="1" si="10"/>
        <v>0</v>
      </c>
      <c r="AG15" s="43">
        <f t="shared" ca="1" si="15"/>
        <v>14800.02</v>
      </c>
      <c r="AH15" s="60">
        <f t="shared" ca="1" si="16"/>
        <v>14800.02</v>
      </c>
      <c r="AI15" s="40">
        <f t="shared" ca="1" si="17"/>
        <v>0</v>
      </c>
      <c r="AJ15" s="40">
        <f t="shared" ca="1" si="18"/>
        <v>0</v>
      </c>
      <c r="AK15" s="39">
        <f t="shared" ca="1" si="19"/>
        <v>0</v>
      </c>
      <c r="AL15" s="39"/>
      <c r="AM15" s="39"/>
      <c r="AN15" s="39"/>
      <c r="AO15" s="40">
        <f t="shared" ca="1" si="20"/>
        <v>0</v>
      </c>
      <c r="AP15" s="24">
        <f t="shared" ca="1" si="21"/>
        <v>14800.02</v>
      </c>
    </row>
    <row r="16" spans="1:42" x14ac:dyDescent="0.25">
      <c r="A16" s="38">
        <v>43167893</v>
      </c>
      <c r="B16" s="39" t="s">
        <v>27</v>
      </c>
      <c r="C16" s="39" t="s">
        <v>41</v>
      </c>
      <c r="D16" s="39" t="s">
        <v>51</v>
      </c>
      <c r="E16" s="40"/>
      <c r="F16" s="53">
        <f t="shared" si="0"/>
        <v>0</v>
      </c>
      <c r="G16" s="45">
        <f t="shared" ca="1" si="22"/>
        <v>15</v>
      </c>
      <c r="H16" s="41">
        <f t="shared" ca="1" si="11"/>
        <v>0</v>
      </c>
      <c r="I16" s="50">
        <v>1</v>
      </c>
      <c r="J16" s="51">
        <f t="shared" si="1"/>
        <v>0</v>
      </c>
      <c r="K16" s="46">
        <v>1</v>
      </c>
      <c r="L16" s="47">
        <f t="shared" si="2"/>
        <v>0</v>
      </c>
      <c r="M16" s="50">
        <v>1</v>
      </c>
      <c r="N16" s="51">
        <f t="shared" si="3"/>
        <v>0</v>
      </c>
      <c r="O16" s="46">
        <v>1</v>
      </c>
      <c r="P16" s="47">
        <f t="shared" si="4"/>
        <v>0</v>
      </c>
      <c r="Q16" s="50">
        <v>1</v>
      </c>
      <c r="R16" s="51">
        <f t="shared" si="5"/>
        <v>0</v>
      </c>
      <c r="S16" s="46">
        <v>1</v>
      </c>
      <c r="T16" s="47">
        <f t="shared" si="6"/>
        <v>0</v>
      </c>
      <c r="U16" s="50">
        <v>1</v>
      </c>
      <c r="V16" s="52">
        <f t="shared" si="7"/>
        <v>0</v>
      </c>
      <c r="W16" s="49">
        <f t="shared" ca="1" si="12"/>
        <v>8.6223689014353138</v>
      </c>
      <c r="X16" s="48">
        <f t="shared" ca="1" si="8"/>
        <v>0</v>
      </c>
      <c r="Y16" s="44"/>
      <c r="Z16" s="45">
        <f t="shared" si="13"/>
        <v>0</v>
      </c>
      <c r="AA16" s="42">
        <f t="shared" si="9"/>
        <v>0</v>
      </c>
      <c r="AB16" s="44">
        <f t="shared" si="14"/>
        <v>0</v>
      </c>
      <c r="AC16" s="39"/>
      <c r="AD16" s="39"/>
      <c r="AE16" s="39"/>
      <c r="AF16" s="43">
        <f t="shared" ca="1" si="10"/>
        <v>0</v>
      </c>
      <c r="AG16" s="43">
        <f t="shared" ca="1" si="15"/>
        <v>37000.050000000003</v>
      </c>
      <c r="AH16" s="60">
        <f t="shared" ca="1" si="16"/>
        <v>37000.050000000003</v>
      </c>
      <c r="AI16" s="40">
        <f t="shared" ca="1" si="17"/>
        <v>0</v>
      </c>
      <c r="AJ16" s="40">
        <f t="shared" ca="1" si="18"/>
        <v>0</v>
      </c>
      <c r="AK16" s="39">
        <f t="shared" ca="1" si="19"/>
        <v>0</v>
      </c>
      <c r="AL16" s="39"/>
      <c r="AM16" s="39"/>
      <c r="AN16" s="39"/>
      <c r="AO16" s="40">
        <f t="shared" ca="1" si="20"/>
        <v>0</v>
      </c>
      <c r="AP16" s="24">
        <f t="shared" ca="1" si="21"/>
        <v>37000.050000000003</v>
      </c>
    </row>
    <row r="17" spans="1:42" x14ac:dyDescent="0.25">
      <c r="A17" s="38">
        <v>98345111</v>
      </c>
      <c r="B17" s="39" t="s">
        <v>28</v>
      </c>
      <c r="C17" s="39" t="s">
        <v>42</v>
      </c>
      <c r="D17" s="39" t="s">
        <v>50</v>
      </c>
      <c r="E17" s="40"/>
      <c r="F17" s="54">
        <f t="shared" si="0"/>
        <v>0</v>
      </c>
      <c r="G17" s="45">
        <f t="shared" ca="1" si="22"/>
        <v>5</v>
      </c>
      <c r="H17" s="41">
        <f t="shared" ca="1" si="11"/>
        <v>0</v>
      </c>
      <c r="I17" s="50">
        <v>3</v>
      </c>
      <c r="J17" s="51">
        <f t="shared" si="1"/>
        <v>0</v>
      </c>
      <c r="K17" s="46">
        <v>3</v>
      </c>
      <c r="L17" s="47">
        <f t="shared" si="2"/>
        <v>0</v>
      </c>
      <c r="M17" s="50">
        <v>3</v>
      </c>
      <c r="N17" s="51">
        <f t="shared" si="3"/>
        <v>0</v>
      </c>
      <c r="O17" s="46">
        <v>3</v>
      </c>
      <c r="P17" s="47">
        <f t="shared" si="4"/>
        <v>0</v>
      </c>
      <c r="Q17" s="50">
        <v>3</v>
      </c>
      <c r="R17" s="51">
        <f t="shared" si="5"/>
        <v>0</v>
      </c>
      <c r="S17" s="46">
        <v>3</v>
      </c>
      <c r="T17" s="47">
        <f t="shared" si="6"/>
        <v>0</v>
      </c>
      <c r="U17" s="50">
        <v>3</v>
      </c>
      <c r="V17" s="52">
        <f t="shared" si="7"/>
        <v>0</v>
      </c>
      <c r="W17" s="49">
        <f t="shared" ca="1" si="12"/>
        <v>9.6575523806148489</v>
      </c>
      <c r="X17" s="48">
        <f t="shared" ca="1" si="8"/>
        <v>0</v>
      </c>
      <c r="Y17" s="44"/>
      <c r="Z17" s="45">
        <f t="shared" si="13"/>
        <v>0</v>
      </c>
      <c r="AA17" s="42">
        <f t="shared" si="9"/>
        <v>0</v>
      </c>
      <c r="AB17" s="44">
        <f t="shared" si="14"/>
        <v>0</v>
      </c>
      <c r="AC17" s="39"/>
      <c r="AD17" s="39"/>
      <c r="AE17" s="39"/>
      <c r="AF17" s="43">
        <f t="shared" ca="1" si="10"/>
        <v>0</v>
      </c>
      <c r="AG17" s="43">
        <f t="shared" ca="1" si="15"/>
        <v>12333.35</v>
      </c>
      <c r="AH17" s="60">
        <f t="shared" ca="1" si="16"/>
        <v>12333.35</v>
      </c>
      <c r="AI17" s="40">
        <f t="shared" ca="1" si="17"/>
        <v>0</v>
      </c>
      <c r="AJ17" s="40">
        <f t="shared" ca="1" si="18"/>
        <v>0</v>
      </c>
      <c r="AK17" s="39">
        <f t="shared" ca="1" si="19"/>
        <v>0</v>
      </c>
      <c r="AL17" s="39"/>
      <c r="AM17" s="39"/>
      <c r="AN17" s="39"/>
      <c r="AO17" s="40">
        <f t="shared" ca="1" si="20"/>
        <v>0</v>
      </c>
      <c r="AP17" s="24">
        <f t="shared" ca="1" si="21"/>
        <v>12333.35</v>
      </c>
    </row>
    <row r="18" spans="1:42" x14ac:dyDescent="0.25">
      <c r="AI18" s="39"/>
      <c r="AJ18" s="39"/>
      <c r="AK18" s="39"/>
      <c r="AL18" s="39"/>
      <c r="AM18" s="39"/>
      <c r="AN18" s="39"/>
      <c r="AO18" s="39"/>
    </row>
  </sheetData>
  <mergeCells count="19">
    <mergeCell ref="U2:V2"/>
    <mergeCell ref="Y2:Y3"/>
    <mergeCell ref="AD2:AD3"/>
    <mergeCell ref="AE2:AE3"/>
    <mergeCell ref="AP2:AP3"/>
    <mergeCell ref="AI2:AO2"/>
    <mergeCell ref="W2:X2"/>
    <mergeCell ref="A2:H2"/>
    <mergeCell ref="AF2:AF3"/>
    <mergeCell ref="AG2:AG3"/>
    <mergeCell ref="AH2:AH3"/>
    <mergeCell ref="I2:J2"/>
    <mergeCell ref="M2:N2"/>
    <mergeCell ref="K2:L2"/>
    <mergeCell ref="O2:P2"/>
    <mergeCell ref="Z2:AA2"/>
    <mergeCell ref="AB2:AC2"/>
    <mergeCell ref="Q2:R2"/>
    <mergeCell ref="S2:T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"/>
  <sheetViews>
    <sheetView zoomScaleNormal="100" workbookViewId="0">
      <selection activeCell="A19" sqref="A19"/>
    </sheetView>
  </sheetViews>
  <sheetFormatPr baseColWidth="10" defaultRowHeight="15" x14ac:dyDescent="0.25"/>
  <cols>
    <col min="1" max="1" width="16.7109375" style="1" bestFit="1" customWidth="1"/>
    <col min="2" max="2" width="17.7109375" customWidth="1"/>
    <col min="3" max="3" width="14.42578125" customWidth="1"/>
    <col min="4" max="4" width="18.85546875" customWidth="1"/>
    <col min="5" max="5" width="14" customWidth="1"/>
    <col min="6" max="6" width="12.42578125" customWidth="1"/>
    <col min="7" max="7" width="14.5703125" bestFit="1" customWidth="1"/>
    <col min="8" max="8" width="16.85546875" bestFit="1" customWidth="1"/>
    <col min="10" max="10" width="12" bestFit="1" customWidth="1"/>
    <col min="12" max="12" width="13.28515625" customWidth="1"/>
    <col min="13" max="13" width="10.7109375" customWidth="1"/>
    <col min="14" max="14" width="13.85546875" customWidth="1"/>
    <col min="15" max="15" width="10.85546875" customWidth="1"/>
    <col min="16" max="16" width="12" customWidth="1"/>
    <col min="17" max="17" width="10.7109375" customWidth="1"/>
    <col min="18" max="19" width="13.28515625" customWidth="1"/>
    <col min="20" max="20" width="11.7109375" customWidth="1"/>
    <col min="21" max="21" width="13.85546875" customWidth="1"/>
    <col min="22" max="22" width="12" customWidth="1"/>
    <col min="23" max="23" width="10" customWidth="1"/>
    <col min="24" max="24" width="11.140625" customWidth="1"/>
    <col min="25" max="25" width="13.5703125" customWidth="1"/>
    <col min="26" max="26" width="16.42578125" customWidth="1"/>
    <col min="27" max="27" width="11.85546875" customWidth="1"/>
    <col min="29" max="29" width="12" bestFit="1" customWidth="1"/>
    <col min="31" max="31" width="12" bestFit="1" customWidth="1"/>
    <col min="32" max="32" width="12.42578125" customWidth="1"/>
    <col min="33" max="33" width="16.28515625" bestFit="1" customWidth="1"/>
    <col min="34" max="34" width="16.28515625" customWidth="1"/>
    <col min="35" max="35" width="12" bestFit="1" customWidth="1"/>
    <col min="36" max="36" width="18.42578125" bestFit="1" customWidth="1"/>
    <col min="37" max="37" width="12" bestFit="1" customWidth="1"/>
    <col min="39" max="39" width="13.7109375" customWidth="1"/>
    <col min="40" max="41" width="12" bestFit="1" customWidth="1"/>
    <col min="42" max="42" width="13" bestFit="1" customWidth="1"/>
    <col min="44" max="44" width="14.5703125" bestFit="1" customWidth="1"/>
    <col min="49" max="49" width="12" bestFit="1" customWidth="1"/>
    <col min="50" max="50" width="14.5703125" bestFit="1" customWidth="1"/>
  </cols>
  <sheetData>
    <row r="1" spans="1:50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</row>
    <row r="2" spans="1:50" s="6" customFormat="1" ht="15" customHeight="1" x14ac:dyDescent="0.25">
      <c r="A2" s="84" t="s">
        <v>14</v>
      </c>
      <c r="B2" s="84"/>
      <c r="C2" s="84"/>
      <c r="D2" s="84"/>
      <c r="E2" s="84"/>
      <c r="F2" s="28"/>
      <c r="G2" s="28"/>
      <c r="H2" s="28"/>
      <c r="I2" s="85" t="s">
        <v>47</v>
      </c>
      <c r="J2" s="85"/>
      <c r="K2" s="86" t="s">
        <v>54</v>
      </c>
      <c r="L2" s="86"/>
      <c r="M2" s="80" t="s">
        <v>55</v>
      </c>
      <c r="N2" s="80"/>
      <c r="O2" s="87" t="s">
        <v>56</v>
      </c>
      <c r="P2" s="87"/>
      <c r="Q2" s="88" t="s">
        <v>57</v>
      </c>
      <c r="R2" s="88"/>
      <c r="S2" s="89" t="s">
        <v>58</v>
      </c>
      <c r="T2" s="89"/>
      <c r="U2" s="90" t="s">
        <v>59</v>
      </c>
      <c r="V2" s="90"/>
      <c r="W2" s="5" t="s">
        <v>60</v>
      </c>
      <c r="X2" s="5"/>
      <c r="Y2" s="91" t="s">
        <v>61</v>
      </c>
      <c r="Z2" s="83" t="s">
        <v>62</v>
      </c>
      <c r="AA2" s="83"/>
      <c r="AB2" s="83" t="s">
        <v>63</v>
      </c>
      <c r="AC2" s="83"/>
      <c r="AD2" s="83" t="s">
        <v>65</v>
      </c>
      <c r="AE2" s="83"/>
      <c r="AF2" s="16"/>
      <c r="AG2" s="80" t="s">
        <v>67</v>
      </c>
      <c r="AH2" s="80"/>
      <c r="AI2" s="17"/>
      <c r="AJ2" s="19"/>
      <c r="AK2" s="20"/>
      <c r="AL2" s="20"/>
      <c r="AM2" s="81" t="s">
        <v>74</v>
      </c>
      <c r="AN2" s="82" t="s">
        <v>75</v>
      </c>
      <c r="AO2" s="82" t="s">
        <v>76</v>
      </c>
      <c r="AP2" s="82" t="s">
        <v>77</v>
      </c>
      <c r="AQ2" s="79" t="s">
        <v>78</v>
      </c>
      <c r="AR2" s="79" t="s">
        <v>79</v>
      </c>
      <c r="AW2" s="79" t="s">
        <v>80</v>
      </c>
      <c r="AX2" s="79" t="s">
        <v>81</v>
      </c>
    </row>
    <row r="3" spans="1:50" s="6" customFormat="1" ht="28.5" customHeight="1" x14ac:dyDescent="0.25">
      <c r="A3" s="29" t="s">
        <v>0</v>
      </c>
      <c r="B3" s="30" t="s">
        <v>1</v>
      </c>
      <c r="C3" s="30" t="s">
        <v>2</v>
      </c>
      <c r="D3" s="30" t="s">
        <v>3</v>
      </c>
      <c r="E3" s="30" t="s">
        <v>43</v>
      </c>
      <c r="F3" s="30" t="s">
        <v>44</v>
      </c>
      <c r="G3" s="30" t="s">
        <v>45</v>
      </c>
      <c r="H3" s="30" t="s">
        <v>46</v>
      </c>
      <c r="I3" s="7" t="s">
        <v>48</v>
      </c>
      <c r="J3" s="7" t="s">
        <v>49</v>
      </c>
      <c r="K3" s="8" t="s">
        <v>48</v>
      </c>
      <c r="L3" s="8" t="s">
        <v>49</v>
      </c>
      <c r="M3" s="9" t="s">
        <v>48</v>
      </c>
      <c r="N3" s="9" t="s">
        <v>49</v>
      </c>
      <c r="O3" s="10" t="s">
        <v>48</v>
      </c>
      <c r="P3" s="10" t="s">
        <v>49</v>
      </c>
      <c r="Q3" s="11" t="s">
        <v>48</v>
      </c>
      <c r="R3" s="11" t="s">
        <v>49</v>
      </c>
      <c r="S3" s="12" t="s">
        <v>48</v>
      </c>
      <c r="T3" s="12" t="s">
        <v>49</v>
      </c>
      <c r="U3" s="13" t="s">
        <v>48</v>
      </c>
      <c r="V3" s="13" t="s">
        <v>49</v>
      </c>
      <c r="W3" s="14" t="s">
        <v>48</v>
      </c>
      <c r="X3" s="14" t="s">
        <v>49</v>
      </c>
      <c r="Y3" s="91"/>
      <c r="Z3" s="15" t="s">
        <v>64</v>
      </c>
      <c r="AA3" s="15" t="s">
        <v>49</v>
      </c>
      <c r="AB3" s="15" t="s">
        <v>64</v>
      </c>
      <c r="AC3" s="15" t="s">
        <v>49</v>
      </c>
      <c r="AD3" s="15" t="s">
        <v>64</v>
      </c>
      <c r="AE3" s="15" t="s">
        <v>49</v>
      </c>
      <c r="AF3" s="16" t="s">
        <v>66</v>
      </c>
      <c r="AG3" s="25" t="s">
        <v>70</v>
      </c>
      <c r="AH3" s="25" t="s">
        <v>71</v>
      </c>
      <c r="AI3" s="18" t="s">
        <v>68</v>
      </c>
      <c r="AJ3" s="19" t="s">
        <v>69</v>
      </c>
      <c r="AK3" s="26" t="s">
        <v>72</v>
      </c>
      <c r="AL3" s="26" t="s">
        <v>73</v>
      </c>
      <c r="AM3" s="81"/>
      <c r="AN3" s="82"/>
      <c r="AO3" s="82"/>
      <c r="AP3" s="82"/>
      <c r="AQ3" s="79"/>
      <c r="AR3" s="79"/>
      <c r="AW3" s="79"/>
      <c r="AX3" s="79"/>
    </row>
    <row r="4" spans="1:50" x14ac:dyDescent="0.25">
      <c r="A4" s="1">
        <v>43565778</v>
      </c>
      <c r="B4" t="s">
        <v>15</v>
      </c>
      <c r="C4" t="s">
        <v>29</v>
      </c>
      <c r="D4" t="s">
        <v>4</v>
      </c>
      <c r="E4" s="24">
        <v>700000</v>
      </c>
      <c r="F4">
        <v>9</v>
      </c>
      <c r="G4" s="23">
        <f>+ROUND(E4/30*F4,0)</f>
        <v>210000</v>
      </c>
      <c r="H4" s="22">
        <f>+ROUND(E4/240,2)</f>
        <v>2916.67</v>
      </c>
      <c r="I4">
        <v>2</v>
      </c>
      <c r="J4" s="21">
        <f>+ROUND(H4*0.35*I4,0)</f>
        <v>2042</v>
      </c>
      <c r="K4">
        <v>2</v>
      </c>
      <c r="L4" s="21">
        <f>+ROUND(H4*0.75*K4,0)</f>
        <v>4375</v>
      </c>
      <c r="M4">
        <v>2</v>
      </c>
      <c r="N4" s="21">
        <f>+ROUND(H4*1.1*M4,0)</f>
        <v>6417</v>
      </c>
      <c r="O4">
        <v>2</v>
      </c>
      <c r="P4" s="21">
        <f>+ROUND(H4*1.25*O4,0)</f>
        <v>7292</v>
      </c>
      <c r="Q4">
        <v>2</v>
      </c>
      <c r="R4" s="21">
        <f>+ROUND(H4*1.75*Q4,0)</f>
        <v>10208</v>
      </c>
      <c r="S4">
        <v>2</v>
      </c>
      <c r="T4" s="21">
        <f>+ROUND(H4*2*S4,0)</f>
        <v>11667</v>
      </c>
      <c r="U4">
        <v>2</v>
      </c>
      <c r="V4" s="1">
        <f>+ROUND(H4*2.5*U4,0)</f>
        <v>14583</v>
      </c>
      <c r="W4" s="3">
        <v>2</v>
      </c>
      <c r="X4" s="1">
        <f>+ROUND(H4*1.75*W4,0)</f>
        <v>10208</v>
      </c>
      <c r="Y4" s="24" t="e">
        <f t="shared" ref="Y4:Y17" si="0">+IF(E4&lt;=SMMLV*2,ROUND(AuxilioTransporte/30*F4,0),0)</f>
        <v>#REF!</v>
      </c>
      <c r="Z4" s="4">
        <v>2</v>
      </c>
      <c r="AA4" s="21">
        <f>+ROUND(E4/30*66.67%*Z4,0)</f>
        <v>31113</v>
      </c>
      <c r="AB4" s="4">
        <v>2</v>
      </c>
      <c r="AC4" s="24">
        <f>ROUND(E4/30*66.67%*AB4,0)</f>
        <v>31113</v>
      </c>
      <c r="AD4" s="4">
        <v>2</v>
      </c>
      <c r="AE4" s="24">
        <f>ROUND(E4/30*100%*AD4,0)</f>
        <v>46667</v>
      </c>
      <c r="AF4" s="24">
        <v>500000</v>
      </c>
      <c r="AG4" s="24">
        <v>200000</v>
      </c>
      <c r="AH4" s="24">
        <v>150000</v>
      </c>
      <c r="AI4" s="24">
        <v>20000</v>
      </c>
      <c r="AJ4" s="24" t="e">
        <f>+G4+J4+L4+N4+P4+R4+T4+V4+X4+Y4+AA4+AC4+AE4+AF4+AG4+AH4+AI4</f>
        <v>#REF!</v>
      </c>
      <c r="AK4" s="24">
        <f>ROUND((G4+J4+L4+N4+P4+R4+T4+V4+X4+AA4+AC4+AE4+AF4+AG4)*4%,0)</f>
        <v>43427</v>
      </c>
      <c r="AL4" s="24">
        <f>ROUND((G4+J4+L4+N4+P4+R4+T4+V4+X4+AA4+AC4+AE4+AF4+AG4)*4%,0)</f>
        <v>43427</v>
      </c>
      <c r="AN4" s="21">
        <v>50000</v>
      </c>
      <c r="AO4" s="23">
        <v>17000</v>
      </c>
      <c r="AP4" s="21">
        <v>60000</v>
      </c>
      <c r="AQ4" s="24">
        <f>+AK4+AL4+AM4+AN4+AO4+AP4</f>
        <v>213854</v>
      </c>
      <c r="AR4" s="24" t="e">
        <f>+AJ4-AQ4</f>
        <v>#REF!</v>
      </c>
      <c r="AW4" s="24">
        <f>+G4+J4+L4+N4+P4+R4+T4+V4+X4+AA4+AC4+AE4+AF4+AG4</f>
        <v>1085685</v>
      </c>
      <c r="AX4" s="24">
        <f>AW4*2</f>
        <v>2171370</v>
      </c>
    </row>
    <row r="5" spans="1:50" x14ac:dyDescent="0.25">
      <c r="A5" s="1">
        <v>98767567</v>
      </c>
      <c r="B5" t="s">
        <v>16</v>
      </c>
      <c r="C5" t="s">
        <v>30</v>
      </c>
      <c r="D5" t="s">
        <v>5</v>
      </c>
      <c r="E5" s="24">
        <v>700000</v>
      </c>
      <c r="F5">
        <f ca="1">+RANDBETWEEN(1,15)</f>
        <v>6</v>
      </c>
      <c r="G5" s="23">
        <f t="shared" ref="G5:G17" ca="1" si="1">+ROUND(E5/30*F5,0)</f>
        <v>140000</v>
      </c>
      <c r="H5" s="22">
        <f t="shared" ref="H5:H17" si="2">+ROUND(E5/240,2)</f>
        <v>2916.67</v>
      </c>
      <c r="I5">
        <v>3</v>
      </c>
      <c r="J5" s="21">
        <f t="shared" ref="J5:J17" si="3">+ROUND(H5*0.35*I5,0)</f>
        <v>3063</v>
      </c>
      <c r="K5">
        <v>3</v>
      </c>
      <c r="L5" s="21">
        <f t="shared" ref="L5:L17" si="4">+ROUND(H5*0.75*K5,0)</f>
        <v>6563</v>
      </c>
      <c r="M5">
        <v>3</v>
      </c>
      <c r="N5" s="21">
        <f t="shared" ref="N5:N17" si="5">+ROUND(H5*1.1*M5,0)</f>
        <v>9625</v>
      </c>
      <c r="O5">
        <v>3</v>
      </c>
      <c r="P5" s="21">
        <f t="shared" ref="P5:P17" si="6">+ROUND(H5*1.25*O5,0)</f>
        <v>10938</v>
      </c>
      <c r="Q5">
        <v>3</v>
      </c>
      <c r="R5" s="21">
        <f t="shared" ref="R5:R17" si="7">+ROUND(H5*1.75*Q5,0)</f>
        <v>15313</v>
      </c>
      <c r="S5">
        <v>3</v>
      </c>
      <c r="T5" s="21">
        <f t="shared" ref="T5:T17" si="8">+ROUND(H5*2*S5,0)</f>
        <v>17500</v>
      </c>
      <c r="U5">
        <v>3</v>
      </c>
      <c r="V5" s="1">
        <f t="shared" ref="V5:V17" si="9">+ROUND(H5*2.5*U5,0)</f>
        <v>21875</v>
      </c>
      <c r="W5" s="3">
        <f t="shared" ref="W5:W17" ca="1" si="10">+RANDBETWEEN(1,10)+RAND()</f>
        <v>9.6071793467882216</v>
      </c>
      <c r="X5" s="1">
        <f t="shared" ref="X5:X17" ca="1" si="11">+ROUND(H5*1.75*W5,0)</f>
        <v>49037</v>
      </c>
      <c r="Y5" s="24" t="e">
        <f t="shared" si="0"/>
        <v>#REF!</v>
      </c>
      <c r="AJ5" s="24" t="e">
        <f t="shared" ref="AJ5:AJ17" ca="1" si="12">+G5+J5+L5+N5+P5+R5+T5+V5+X5+Y5+AA5+AC5+AE5+AF5+AG5+AH5+AI5</f>
        <v>#REF!</v>
      </c>
      <c r="AK5" s="24">
        <f t="shared" ref="AK5:AK17" ca="1" si="13">ROUND((G5+J5+L5+N5+P5+R5+T5+V5+X5+AA5+AC5+AE5+AF5+AG5)*4%,0)</f>
        <v>10957</v>
      </c>
      <c r="AL5" s="24">
        <f t="shared" ref="AL5:AL17" ca="1" si="14">ROUND((G5+J5+L5+N5+P5+R5+T5+V5+X5+AA5+AC5+AE5+AF5+AG5)*4%,0)</f>
        <v>10957</v>
      </c>
      <c r="AQ5" s="24">
        <f t="shared" ref="AQ5:AQ17" ca="1" si="15">+AK5+AL5+AM5+AN5+AO5+AP5</f>
        <v>21914</v>
      </c>
      <c r="AR5" s="24" t="e">
        <f t="shared" ref="AR5:AR17" ca="1" si="16">+AJ5-AQ5</f>
        <v>#REF!</v>
      </c>
      <c r="AW5" s="24">
        <f t="shared" ref="AW5:AW17" ca="1" si="17">+G5+J5+L5+N5+P5+R5+T5+V5+X5+AA5+AC5+AE5+AF5+AG5</f>
        <v>273914</v>
      </c>
      <c r="AX5" s="24">
        <f t="shared" ref="AX5:AX17" ca="1" si="18">AW5*2</f>
        <v>547828</v>
      </c>
    </row>
    <row r="6" spans="1:50" x14ac:dyDescent="0.25">
      <c r="A6" s="1">
        <v>42767989</v>
      </c>
      <c r="B6" t="s">
        <v>17</v>
      </c>
      <c r="C6" t="s">
        <v>31</v>
      </c>
      <c r="D6" t="s">
        <v>6</v>
      </c>
      <c r="E6" s="24">
        <v>700000</v>
      </c>
      <c r="F6">
        <f t="shared" ref="F6:F17" ca="1" si="19">+RANDBETWEEN(1,15)</f>
        <v>13</v>
      </c>
      <c r="G6" s="23">
        <f t="shared" ca="1" si="1"/>
        <v>303333</v>
      </c>
      <c r="H6" s="22">
        <f t="shared" si="2"/>
        <v>2916.67</v>
      </c>
      <c r="I6">
        <v>6</v>
      </c>
      <c r="J6" s="21">
        <f t="shared" si="3"/>
        <v>6125</v>
      </c>
      <c r="K6">
        <v>6</v>
      </c>
      <c r="L6" s="21">
        <f t="shared" si="4"/>
        <v>13125</v>
      </c>
      <c r="M6">
        <v>6</v>
      </c>
      <c r="N6" s="21">
        <f t="shared" si="5"/>
        <v>19250</v>
      </c>
      <c r="O6">
        <v>6</v>
      </c>
      <c r="P6" s="21">
        <f t="shared" si="6"/>
        <v>21875</v>
      </c>
      <c r="Q6">
        <v>6</v>
      </c>
      <c r="R6" s="21">
        <f t="shared" si="7"/>
        <v>30625</v>
      </c>
      <c r="S6">
        <v>6</v>
      </c>
      <c r="T6" s="21">
        <f t="shared" si="8"/>
        <v>35000</v>
      </c>
      <c r="U6">
        <v>6</v>
      </c>
      <c r="V6" s="1">
        <f t="shared" si="9"/>
        <v>43750</v>
      </c>
      <c r="W6" s="3">
        <f t="shared" ca="1" si="10"/>
        <v>1.4010656709824776</v>
      </c>
      <c r="X6" s="1">
        <f t="shared" ca="1" si="11"/>
        <v>7151</v>
      </c>
      <c r="Y6" s="24" t="e">
        <f t="shared" si="0"/>
        <v>#REF!</v>
      </c>
      <c r="AJ6" s="24" t="e">
        <f t="shared" ca="1" si="12"/>
        <v>#REF!</v>
      </c>
      <c r="AK6" s="24">
        <f t="shared" ca="1" si="13"/>
        <v>19209</v>
      </c>
      <c r="AL6" s="24">
        <f t="shared" ca="1" si="14"/>
        <v>19209</v>
      </c>
      <c r="AQ6" s="24">
        <f t="shared" ca="1" si="15"/>
        <v>38418</v>
      </c>
      <c r="AR6" s="24" t="e">
        <f t="shared" ca="1" si="16"/>
        <v>#REF!</v>
      </c>
      <c r="AW6" s="24">
        <f t="shared" ca="1" si="17"/>
        <v>480234</v>
      </c>
      <c r="AX6" s="24">
        <f t="shared" ca="1" si="18"/>
        <v>960468</v>
      </c>
    </row>
    <row r="7" spans="1:50" x14ac:dyDescent="0.25">
      <c r="A7" s="1">
        <v>43161775</v>
      </c>
      <c r="B7" t="s">
        <v>18</v>
      </c>
      <c r="C7" t="s">
        <v>32</v>
      </c>
      <c r="D7" t="s">
        <v>7</v>
      </c>
      <c r="E7" s="24">
        <v>700000</v>
      </c>
      <c r="F7">
        <f t="shared" ca="1" si="19"/>
        <v>2</v>
      </c>
      <c r="G7" s="23">
        <f t="shared" ca="1" si="1"/>
        <v>46667</v>
      </c>
      <c r="H7" s="22">
        <f t="shared" si="2"/>
        <v>2916.67</v>
      </c>
      <c r="I7">
        <v>7</v>
      </c>
      <c r="J7" s="21">
        <f t="shared" si="3"/>
        <v>7146</v>
      </c>
      <c r="K7">
        <v>7</v>
      </c>
      <c r="L7" s="21">
        <f t="shared" si="4"/>
        <v>15313</v>
      </c>
      <c r="M7">
        <v>7</v>
      </c>
      <c r="N7" s="21">
        <f t="shared" si="5"/>
        <v>22458</v>
      </c>
      <c r="O7">
        <v>7</v>
      </c>
      <c r="P7" s="21">
        <f t="shared" si="6"/>
        <v>25521</v>
      </c>
      <c r="Q7">
        <v>7</v>
      </c>
      <c r="R7" s="21">
        <f t="shared" si="7"/>
        <v>35729</v>
      </c>
      <c r="S7">
        <v>7</v>
      </c>
      <c r="T7" s="21">
        <f t="shared" si="8"/>
        <v>40833</v>
      </c>
      <c r="U7">
        <v>7</v>
      </c>
      <c r="V7" s="1">
        <f t="shared" si="9"/>
        <v>51042</v>
      </c>
      <c r="W7" s="3">
        <f t="shared" ca="1" si="10"/>
        <v>1.6987429926425501</v>
      </c>
      <c r="X7" s="1">
        <f t="shared" ca="1" si="11"/>
        <v>8671</v>
      </c>
      <c r="Y7" s="24" t="e">
        <f t="shared" si="0"/>
        <v>#REF!</v>
      </c>
      <c r="AJ7" s="24" t="e">
        <f t="shared" ca="1" si="12"/>
        <v>#REF!</v>
      </c>
      <c r="AK7" s="24">
        <f t="shared" ca="1" si="13"/>
        <v>10135</v>
      </c>
      <c r="AL7" s="24">
        <f t="shared" ca="1" si="14"/>
        <v>10135</v>
      </c>
      <c r="AQ7" s="24">
        <f t="shared" ca="1" si="15"/>
        <v>20270</v>
      </c>
      <c r="AR7" s="24" t="e">
        <f t="shared" ca="1" si="16"/>
        <v>#REF!</v>
      </c>
      <c r="AW7" s="24">
        <f t="shared" ca="1" si="17"/>
        <v>253380</v>
      </c>
      <c r="AX7" s="24">
        <f t="shared" ca="1" si="18"/>
        <v>506760</v>
      </c>
    </row>
    <row r="8" spans="1:50" x14ac:dyDescent="0.25">
      <c r="A8" s="1">
        <v>32776890</v>
      </c>
      <c r="B8" t="s">
        <v>19</v>
      </c>
      <c r="C8" t="s">
        <v>33</v>
      </c>
      <c r="D8" t="s">
        <v>8</v>
      </c>
      <c r="E8" s="24">
        <v>700000</v>
      </c>
      <c r="F8">
        <f t="shared" ca="1" si="19"/>
        <v>13</v>
      </c>
      <c r="G8" s="23">
        <f t="shared" ca="1" si="1"/>
        <v>303333</v>
      </c>
      <c r="H8" s="22">
        <f t="shared" si="2"/>
        <v>2916.67</v>
      </c>
      <c r="I8">
        <v>3</v>
      </c>
      <c r="J8" s="21">
        <f t="shared" si="3"/>
        <v>3063</v>
      </c>
      <c r="K8">
        <v>3</v>
      </c>
      <c r="L8" s="21">
        <f t="shared" si="4"/>
        <v>6563</v>
      </c>
      <c r="M8">
        <v>3</v>
      </c>
      <c r="N8" s="21">
        <f t="shared" si="5"/>
        <v>9625</v>
      </c>
      <c r="O8">
        <v>3</v>
      </c>
      <c r="P8" s="21">
        <f t="shared" si="6"/>
        <v>10938</v>
      </c>
      <c r="Q8">
        <v>3</v>
      </c>
      <c r="R8" s="21">
        <f t="shared" si="7"/>
        <v>15313</v>
      </c>
      <c r="S8">
        <v>3</v>
      </c>
      <c r="T8" s="21">
        <f t="shared" si="8"/>
        <v>17500</v>
      </c>
      <c r="U8">
        <v>3</v>
      </c>
      <c r="V8" s="1">
        <f t="shared" si="9"/>
        <v>21875</v>
      </c>
      <c r="W8" s="3">
        <f t="shared" ca="1" si="10"/>
        <v>2.499176294140995</v>
      </c>
      <c r="X8" s="1">
        <f t="shared" ca="1" si="11"/>
        <v>12756</v>
      </c>
      <c r="Y8" s="24" t="e">
        <f t="shared" si="0"/>
        <v>#REF!</v>
      </c>
      <c r="AJ8" s="24" t="e">
        <f t="shared" ca="1" si="12"/>
        <v>#REF!</v>
      </c>
      <c r="AK8" s="24">
        <f t="shared" ca="1" si="13"/>
        <v>16039</v>
      </c>
      <c r="AL8" s="24">
        <f t="shared" ca="1" si="14"/>
        <v>16039</v>
      </c>
      <c r="AQ8" s="24">
        <f t="shared" ca="1" si="15"/>
        <v>32078</v>
      </c>
      <c r="AR8" s="24" t="e">
        <f t="shared" ca="1" si="16"/>
        <v>#REF!</v>
      </c>
      <c r="AW8" s="24">
        <f t="shared" ca="1" si="17"/>
        <v>400966</v>
      </c>
      <c r="AX8" s="24">
        <f t="shared" ca="1" si="18"/>
        <v>801932</v>
      </c>
    </row>
    <row r="9" spans="1:50" x14ac:dyDescent="0.25">
      <c r="A9" s="1">
        <v>98546708</v>
      </c>
      <c r="B9" t="s">
        <v>20</v>
      </c>
      <c r="C9" t="s">
        <v>34</v>
      </c>
      <c r="D9" t="s">
        <v>9</v>
      </c>
      <c r="E9" s="24">
        <v>700000</v>
      </c>
      <c r="F9">
        <f t="shared" ca="1" si="19"/>
        <v>1</v>
      </c>
      <c r="G9" s="23">
        <f t="shared" ca="1" si="1"/>
        <v>23333</v>
      </c>
      <c r="H9" s="22">
        <f t="shared" si="2"/>
        <v>2916.67</v>
      </c>
      <c r="I9">
        <v>4</v>
      </c>
      <c r="J9" s="21">
        <f t="shared" si="3"/>
        <v>4083</v>
      </c>
      <c r="K9">
        <v>4</v>
      </c>
      <c r="L9" s="21">
        <f t="shared" si="4"/>
        <v>8750</v>
      </c>
      <c r="M9">
        <v>4</v>
      </c>
      <c r="N9" s="21">
        <f t="shared" si="5"/>
        <v>12833</v>
      </c>
      <c r="O9">
        <v>4</v>
      </c>
      <c r="P9" s="21">
        <f t="shared" si="6"/>
        <v>14583</v>
      </c>
      <c r="Q9">
        <v>4</v>
      </c>
      <c r="R9" s="21">
        <f t="shared" si="7"/>
        <v>20417</v>
      </c>
      <c r="S9">
        <v>4</v>
      </c>
      <c r="T9" s="21">
        <f t="shared" si="8"/>
        <v>23333</v>
      </c>
      <c r="U9">
        <v>4</v>
      </c>
      <c r="V9" s="1">
        <f t="shared" si="9"/>
        <v>29167</v>
      </c>
      <c r="W9" s="3">
        <f t="shared" ca="1" si="10"/>
        <v>6.0473107203702945</v>
      </c>
      <c r="X9" s="1">
        <f t="shared" ca="1" si="11"/>
        <v>30867</v>
      </c>
      <c r="Y9" s="24" t="e">
        <f t="shared" si="0"/>
        <v>#REF!</v>
      </c>
      <c r="AJ9" s="24" t="e">
        <f t="shared" ca="1" si="12"/>
        <v>#REF!</v>
      </c>
      <c r="AK9" s="24">
        <f t="shared" ca="1" si="13"/>
        <v>6695</v>
      </c>
      <c r="AL9" s="24">
        <f t="shared" ca="1" si="14"/>
        <v>6695</v>
      </c>
      <c r="AQ9" s="24">
        <f t="shared" ca="1" si="15"/>
        <v>13390</v>
      </c>
      <c r="AR9" s="24" t="e">
        <f t="shared" ca="1" si="16"/>
        <v>#REF!</v>
      </c>
      <c r="AW9" s="24">
        <f t="shared" ca="1" si="17"/>
        <v>167366</v>
      </c>
      <c r="AX9" s="24">
        <f t="shared" ca="1" si="18"/>
        <v>334732</v>
      </c>
    </row>
    <row r="10" spans="1:50" x14ac:dyDescent="0.25">
      <c r="A10" s="1">
        <v>879089</v>
      </c>
      <c r="B10" t="s">
        <v>21</v>
      </c>
      <c r="C10" t="s">
        <v>35</v>
      </c>
      <c r="D10" t="s">
        <v>10</v>
      </c>
      <c r="E10" s="24">
        <v>700000</v>
      </c>
      <c r="F10">
        <f t="shared" ca="1" si="19"/>
        <v>7</v>
      </c>
      <c r="G10" s="23">
        <f t="shared" ca="1" si="1"/>
        <v>163333</v>
      </c>
      <c r="H10" s="22">
        <f t="shared" si="2"/>
        <v>2916.67</v>
      </c>
      <c r="I10">
        <v>1</v>
      </c>
      <c r="J10" s="21">
        <f t="shared" si="3"/>
        <v>1021</v>
      </c>
      <c r="K10">
        <v>1</v>
      </c>
      <c r="L10" s="21">
        <f t="shared" si="4"/>
        <v>2188</v>
      </c>
      <c r="M10">
        <v>1</v>
      </c>
      <c r="N10" s="21">
        <f t="shared" si="5"/>
        <v>3208</v>
      </c>
      <c r="O10">
        <v>1</v>
      </c>
      <c r="P10" s="21">
        <f t="shared" si="6"/>
        <v>3646</v>
      </c>
      <c r="Q10">
        <v>1</v>
      </c>
      <c r="R10" s="21">
        <f t="shared" si="7"/>
        <v>5104</v>
      </c>
      <c r="S10">
        <v>1</v>
      </c>
      <c r="T10" s="21">
        <f t="shared" si="8"/>
        <v>5833</v>
      </c>
      <c r="U10">
        <v>1</v>
      </c>
      <c r="V10" s="1">
        <f t="shared" si="9"/>
        <v>7292</v>
      </c>
      <c r="W10" s="3">
        <f t="shared" ca="1" si="10"/>
        <v>1.683071646916646</v>
      </c>
      <c r="X10" s="1">
        <f t="shared" ca="1" si="11"/>
        <v>8591</v>
      </c>
      <c r="Y10" s="24" t="e">
        <f t="shared" si="0"/>
        <v>#REF!</v>
      </c>
      <c r="AJ10" s="24" t="e">
        <f t="shared" ca="1" si="12"/>
        <v>#REF!</v>
      </c>
      <c r="AK10" s="24">
        <f t="shared" ca="1" si="13"/>
        <v>8009</v>
      </c>
      <c r="AL10" s="24">
        <f t="shared" ca="1" si="14"/>
        <v>8009</v>
      </c>
      <c r="AQ10" s="24">
        <f t="shared" ca="1" si="15"/>
        <v>16018</v>
      </c>
      <c r="AR10" s="24" t="e">
        <f t="shared" ca="1" si="16"/>
        <v>#REF!</v>
      </c>
      <c r="AW10" s="24">
        <f t="shared" ca="1" si="17"/>
        <v>200216</v>
      </c>
      <c r="AX10" s="24">
        <f t="shared" ca="1" si="18"/>
        <v>400432</v>
      </c>
    </row>
    <row r="11" spans="1:50" x14ac:dyDescent="0.25">
      <c r="A11" s="1">
        <v>42787699</v>
      </c>
      <c r="B11" t="s">
        <v>22</v>
      </c>
      <c r="C11" t="s">
        <v>36</v>
      </c>
      <c r="D11" t="s">
        <v>53</v>
      </c>
      <c r="E11" s="24">
        <v>700000</v>
      </c>
      <c r="F11">
        <f t="shared" ca="1" si="19"/>
        <v>10</v>
      </c>
      <c r="G11" s="23">
        <f t="shared" ca="1" si="1"/>
        <v>233333</v>
      </c>
      <c r="H11" s="22">
        <f t="shared" si="2"/>
        <v>2916.67</v>
      </c>
      <c r="I11">
        <v>2</v>
      </c>
      <c r="J11" s="21">
        <f t="shared" si="3"/>
        <v>2042</v>
      </c>
      <c r="K11">
        <v>2</v>
      </c>
      <c r="L11" s="21">
        <f t="shared" si="4"/>
        <v>4375</v>
      </c>
      <c r="M11">
        <v>2</v>
      </c>
      <c r="N11" s="21">
        <f t="shared" si="5"/>
        <v>6417</v>
      </c>
      <c r="O11">
        <v>2</v>
      </c>
      <c r="P11" s="21">
        <f t="shared" si="6"/>
        <v>7292</v>
      </c>
      <c r="Q11">
        <v>2</v>
      </c>
      <c r="R11" s="21">
        <f t="shared" si="7"/>
        <v>10208</v>
      </c>
      <c r="S11">
        <v>2</v>
      </c>
      <c r="T11" s="21">
        <f t="shared" si="8"/>
        <v>11667</v>
      </c>
      <c r="U11">
        <v>2</v>
      </c>
      <c r="V11" s="1">
        <f t="shared" si="9"/>
        <v>14583</v>
      </c>
      <c r="W11" s="3">
        <f t="shared" ca="1" si="10"/>
        <v>10.733805846108856</v>
      </c>
      <c r="X11" s="1">
        <f t="shared" ca="1" si="11"/>
        <v>54787</v>
      </c>
      <c r="Y11" s="24" t="e">
        <f t="shared" si="0"/>
        <v>#REF!</v>
      </c>
      <c r="AJ11" s="24" t="e">
        <f t="shared" ca="1" si="12"/>
        <v>#REF!</v>
      </c>
      <c r="AK11" s="24">
        <f t="shared" ca="1" si="13"/>
        <v>13788</v>
      </c>
      <c r="AL11" s="24">
        <f t="shared" ca="1" si="14"/>
        <v>13788</v>
      </c>
      <c r="AQ11" s="24">
        <f t="shared" ca="1" si="15"/>
        <v>27576</v>
      </c>
      <c r="AR11" s="24" t="e">
        <f t="shared" ca="1" si="16"/>
        <v>#REF!</v>
      </c>
      <c r="AW11" s="24">
        <f t="shared" ca="1" si="17"/>
        <v>344704</v>
      </c>
      <c r="AX11" s="24">
        <f t="shared" ca="1" si="18"/>
        <v>689408</v>
      </c>
    </row>
    <row r="12" spans="1:50" x14ac:dyDescent="0.25">
      <c r="A12" s="1">
        <v>478999</v>
      </c>
      <c r="B12" t="s">
        <v>23</v>
      </c>
      <c r="C12" t="s">
        <v>37</v>
      </c>
      <c r="D12" t="s">
        <v>11</v>
      </c>
      <c r="E12" s="24">
        <v>700000</v>
      </c>
      <c r="F12">
        <f t="shared" ca="1" si="19"/>
        <v>13</v>
      </c>
      <c r="G12" s="23">
        <f t="shared" ca="1" si="1"/>
        <v>303333</v>
      </c>
      <c r="H12" s="22">
        <f t="shared" si="2"/>
        <v>2916.67</v>
      </c>
      <c r="I12">
        <v>8</v>
      </c>
      <c r="J12" s="21">
        <f t="shared" si="3"/>
        <v>8167</v>
      </c>
      <c r="K12">
        <v>8</v>
      </c>
      <c r="L12" s="21">
        <f t="shared" si="4"/>
        <v>17500</v>
      </c>
      <c r="M12">
        <v>8</v>
      </c>
      <c r="N12" s="21">
        <f t="shared" si="5"/>
        <v>25667</v>
      </c>
      <c r="O12">
        <v>8</v>
      </c>
      <c r="P12" s="21">
        <f t="shared" si="6"/>
        <v>29167</v>
      </c>
      <c r="Q12">
        <v>8</v>
      </c>
      <c r="R12" s="21">
        <f t="shared" si="7"/>
        <v>40833</v>
      </c>
      <c r="S12">
        <v>8</v>
      </c>
      <c r="T12" s="21">
        <f t="shared" si="8"/>
        <v>46667</v>
      </c>
      <c r="U12">
        <v>8</v>
      </c>
      <c r="V12" s="1">
        <f t="shared" si="9"/>
        <v>58333</v>
      </c>
      <c r="W12" s="3">
        <f t="shared" ca="1" si="10"/>
        <v>9.901357024593322</v>
      </c>
      <c r="X12" s="1">
        <f t="shared" ca="1" si="11"/>
        <v>50538</v>
      </c>
      <c r="Y12" s="24" t="e">
        <f t="shared" si="0"/>
        <v>#REF!</v>
      </c>
      <c r="AJ12" s="24" t="e">
        <f t="shared" ca="1" si="12"/>
        <v>#REF!</v>
      </c>
      <c r="AK12" s="24">
        <f t="shared" ca="1" si="13"/>
        <v>23208</v>
      </c>
      <c r="AL12" s="24">
        <f t="shared" ca="1" si="14"/>
        <v>23208</v>
      </c>
      <c r="AQ12" s="24">
        <f t="shared" ca="1" si="15"/>
        <v>46416</v>
      </c>
      <c r="AR12" s="24" t="e">
        <f t="shared" ca="1" si="16"/>
        <v>#REF!</v>
      </c>
      <c r="AW12" s="24">
        <f t="shared" ca="1" si="17"/>
        <v>580205</v>
      </c>
      <c r="AX12" s="24">
        <f t="shared" ca="1" si="18"/>
        <v>1160410</v>
      </c>
    </row>
    <row r="13" spans="1:50" x14ac:dyDescent="0.25">
      <c r="A13" s="1">
        <v>98679999</v>
      </c>
      <c r="B13" t="s">
        <v>24</v>
      </c>
      <c r="C13" t="s">
        <v>38</v>
      </c>
      <c r="D13" t="s">
        <v>12</v>
      </c>
      <c r="E13" s="24">
        <v>700000</v>
      </c>
      <c r="F13">
        <f t="shared" ca="1" si="19"/>
        <v>3</v>
      </c>
      <c r="G13" s="23">
        <f t="shared" ca="1" si="1"/>
        <v>70000</v>
      </c>
      <c r="H13" s="22">
        <f t="shared" si="2"/>
        <v>2916.67</v>
      </c>
      <c r="I13">
        <v>9</v>
      </c>
      <c r="J13" s="21">
        <f t="shared" si="3"/>
        <v>9188</v>
      </c>
      <c r="K13">
        <v>9</v>
      </c>
      <c r="L13" s="21">
        <f t="shared" si="4"/>
        <v>19688</v>
      </c>
      <c r="M13">
        <v>9</v>
      </c>
      <c r="N13" s="21">
        <f t="shared" si="5"/>
        <v>28875</v>
      </c>
      <c r="O13">
        <v>9</v>
      </c>
      <c r="P13" s="21">
        <f t="shared" si="6"/>
        <v>32813</v>
      </c>
      <c r="Q13">
        <v>9</v>
      </c>
      <c r="R13" s="21">
        <f t="shared" si="7"/>
        <v>45938</v>
      </c>
      <c r="S13">
        <v>9</v>
      </c>
      <c r="T13" s="21">
        <f t="shared" si="8"/>
        <v>52500</v>
      </c>
      <c r="U13">
        <v>9</v>
      </c>
      <c r="V13" s="1">
        <f t="shared" si="9"/>
        <v>65625</v>
      </c>
      <c r="W13" s="3">
        <f t="shared" ca="1" si="10"/>
        <v>6.5709963681249883</v>
      </c>
      <c r="X13" s="1">
        <f t="shared" ca="1" si="11"/>
        <v>33539</v>
      </c>
      <c r="Y13" s="24" t="e">
        <f t="shared" si="0"/>
        <v>#REF!</v>
      </c>
      <c r="AJ13" s="24" t="e">
        <f t="shared" ca="1" si="12"/>
        <v>#REF!</v>
      </c>
      <c r="AK13" s="24">
        <f t="shared" ca="1" si="13"/>
        <v>14327</v>
      </c>
      <c r="AL13" s="24">
        <f t="shared" ca="1" si="14"/>
        <v>14327</v>
      </c>
      <c r="AQ13" s="24">
        <f t="shared" ca="1" si="15"/>
        <v>28654</v>
      </c>
      <c r="AR13" s="24" t="e">
        <f t="shared" ca="1" si="16"/>
        <v>#REF!</v>
      </c>
      <c r="AW13" s="24">
        <f t="shared" ca="1" si="17"/>
        <v>358166</v>
      </c>
      <c r="AX13" s="24">
        <f t="shared" ca="1" si="18"/>
        <v>716332</v>
      </c>
    </row>
    <row r="14" spans="1:50" x14ac:dyDescent="0.25">
      <c r="A14" s="1">
        <v>32111678</v>
      </c>
      <c r="B14" t="s">
        <v>25</v>
      </c>
      <c r="C14" t="s">
        <v>39</v>
      </c>
      <c r="D14" t="s">
        <v>52</v>
      </c>
      <c r="E14" s="24">
        <v>700000</v>
      </c>
      <c r="F14">
        <f t="shared" ca="1" si="19"/>
        <v>2</v>
      </c>
      <c r="G14" s="23">
        <f t="shared" ca="1" si="1"/>
        <v>46667</v>
      </c>
      <c r="H14" s="22">
        <f t="shared" si="2"/>
        <v>2916.67</v>
      </c>
      <c r="I14">
        <v>4</v>
      </c>
      <c r="J14" s="21">
        <f t="shared" si="3"/>
        <v>4083</v>
      </c>
      <c r="K14">
        <v>4</v>
      </c>
      <c r="L14" s="21">
        <f t="shared" si="4"/>
        <v>8750</v>
      </c>
      <c r="M14">
        <v>4</v>
      </c>
      <c r="N14" s="21">
        <f t="shared" si="5"/>
        <v>12833</v>
      </c>
      <c r="O14">
        <v>4</v>
      </c>
      <c r="P14" s="21">
        <f t="shared" si="6"/>
        <v>14583</v>
      </c>
      <c r="Q14">
        <v>4</v>
      </c>
      <c r="R14" s="21">
        <f t="shared" si="7"/>
        <v>20417</v>
      </c>
      <c r="S14">
        <v>4</v>
      </c>
      <c r="T14" s="21">
        <f t="shared" si="8"/>
        <v>23333</v>
      </c>
      <c r="U14">
        <v>4</v>
      </c>
      <c r="V14" s="1">
        <f t="shared" si="9"/>
        <v>29167</v>
      </c>
      <c r="W14" s="3">
        <f t="shared" ca="1" si="10"/>
        <v>3.5760937577276559</v>
      </c>
      <c r="X14" s="1">
        <f t="shared" ca="1" si="11"/>
        <v>18253</v>
      </c>
      <c r="Y14" s="24" t="e">
        <f t="shared" si="0"/>
        <v>#REF!</v>
      </c>
      <c r="AJ14" s="24" t="e">
        <f t="shared" ca="1" si="12"/>
        <v>#REF!</v>
      </c>
      <c r="AK14" s="24">
        <f t="shared" ca="1" si="13"/>
        <v>7123</v>
      </c>
      <c r="AL14" s="24">
        <f t="shared" ca="1" si="14"/>
        <v>7123</v>
      </c>
      <c r="AQ14" s="24">
        <f t="shared" ca="1" si="15"/>
        <v>14246</v>
      </c>
      <c r="AR14" s="24" t="e">
        <f t="shared" ca="1" si="16"/>
        <v>#REF!</v>
      </c>
      <c r="AW14" s="24">
        <f t="shared" ca="1" si="17"/>
        <v>178086</v>
      </c>
      <c r="AX14" s="24">
        <f t="shared" ca="1" si="18"/>
        <v>356172</v>
      </c>
    </row>
    <row r="15" spans="1:50" x14ac:dyDescent="0.25">
      <c r="A15" s="1">
        <v>4312365</v>
      </c>
      <c r="B15" t="s">
        <v>26</v>
      </c>
      <c r="C15" t="s">
        <v>40</v>
      </c>
      <c r="D15" t="s">
        <v>13</v>
      </c>
      <c r="E15" s="24">
        <v>700000</v>
      </c>
      <c r="F15">
        <f t="shared" ca="1" si="19"/>
        <v>13</v>
      </c>
      <c r="G15" s="23">
        <f t="shared" ca="1" si="1"/>
        <v>303333</v>
      </c>
      <c r="H15" s="22">
        <f t="shared" si="2"/>
        <v>2916.67</v>
      </c>
      <c r="I15">
        <v>2</v>
      </c>
      <c r="J15" s="21">
        <f t="shared" si="3"/>
        <v>2042</v>
      </c>
      <c r="K15">
        <v>2</v>
      </c>
      <c r="L15" s="21">
        <f t="shared" si="4"/>
        <v>4375</v>
      </c>
      <c r="M15">
        <v>2</v>
      </c>
      <c r="N15" s="21">
        <f t="shared" si="5"/>
        <v>6417</v>
      </c>
      <c r="O15">
        <v>2</v>
      </c>
      <c r="P15" s="21">
        <f t="shared" si="6"/>
        <v>7292</v>
      </c>
      <c r="Q15">
        <v>2</v>
      </c>
      <c r="R15" s="21">
        <f t="shared" si="7"/>
        <v>10208</v>
      </c>
      <c r="S15">
        <v>2</v>
      </c>
      <c r="T15" s="21">
        <f t="shared" si="8"/>
        <v>11667</v>
      </c>
      <c r="U15">
        <v>2</v>
      </c>
      <c r="V15" s="1">
        <f t="shared" si="9"/>
        <v>14583</v>
      </c>
      <c r="W15" s="3">
        <f t="shared" ca="1" si="10"/>
        <v>3.2745124695387915</v>
      </c>
      <c r="X15" s="1">
        <f t="shared" ca="1" si="11"/>
        <v>16714</v>
      </c>
      <c r="Y15" s="24" t="e">
        <f t="shared" si="0"/>
        <v>#REF!</v>
      </c>
      <c r="AJ15" s="24" t="e">
        <f t="shared" ca="1" si="12"/>
        <v>#REF!</v>
      </c>
      <c r="AK15" s="24">
        <f t="shared" ca="1" si="13"/>
        <v>15065</v>
      </c>
      <c r="AL15" s="24">
        <f t="shared" ca="1" si="14"/>
        <v>15065</v>
      </c>
      <c r="AQ15" s="24">
        <f t="shared" ca="1" si="15"/>
        <v>30130</v>
      </c>
      <c r="AR15" s="24" t="e">
        <f t="shared" ca="1" si="16"/>
        <v>#REF!</v>
      </c>
      <c r="AW15" s="24">
        <f t="shared" ca="1" si="17"/>
        <v>376631</v>
      </c>
      <c r="AX15" s="24">
        <f t="shared" ca="1" si="18"/>
        <v>753262</v>
      </c>
    </row>
    <row r="16" spans="1:50" x14ac:dyDescent="0.25">
      <c r="A16" s="1">
        <v>43167893</v>
      </c>
      <c r="B16" t="s">
        <v>27</v>
      </c>
      <c r="C16" t="s">
        <v>41</v>
      </c>
      <c r="D16" t="s">
        <v>51</v>
      </c>
      <c r="E16" s="24">
        <v>700000</v>
      </c>
      <c r="F16">
        <f t="shared" ca="1" si="19"/>
        <v>6</v>
      </c>
      <c r="G16" s="23">
        <f t="shared" ca="1" si="1"/>
        <v>140000</v>
      </c>
      <c r="H16" s="22">
        <f t="shared" si="2"/>
        <v>2916.67</v>
      </c>
      <c r="I16">
        <v>1</v>
      </c>
      <c r="J16" s="21">
        <f t="shared" si="3"/>
        <v>1021</v>
      </c>
      <c r="K16">
        <v>1</v>
      </c>
      <c r="L16" s="21">
        <f t="shared" si="4"/>
        <v>2188</v>
      </c>
      <c r="M16">
        <v>1</v>
      </c>
      <c r="N16" s="21">
        <f t="shared" si="5"/>
        <v>3208</v>
      </c>
      <c r="O16">
        <v>1</v>
      </c>
      <c r="P16" s="21">
        <f t="shared" si="6"/>
        <v>3646</v>
      </c>
      <c r="Q16">
        <v>1</v>
      </c>
      <c r="R16" s="21">
        <f t="shared" si="7"/>
        <v>5104</v>
      </c>
      <c r="S16">
        <v>1</v>
      </c>
      <c r="T16" s="21">
        <f t="shared" si="8"/>
        <v>5833</v>
      </c>
      <c r="U16">
        <v>1</v>
      </c>
      <c r="V16" s="1">
        <f t="shared" si="9"/>
        <v>7292</v>
      </c>
      <c r="W16" s="3">
        <f t="shared" ca="1" si="10"/>
        <v>3.7672270628382427</v>
      </c>
      <c r="X16" s="1">
        <f t="shared" ca="1" si="11"/>
        <v>19229</v>
      </c>
      <c r="Y16" s="24" t="e">
        <f t="shared" si="0"/>
        <v>#REF!</v>
      </c>
      <c r="AJ16" s="24" t="e">
        <f t="shared" ca="1" si="12"/>
        <v>#REF!</v>
      </c>
      <c r="AK16" s="24">
        <f t="shared" ca="1" si="13"/>
        <v>7501</v>
      </c>
      <c r="AL16" s="24">
        <f t="shared" ca="1" si="14"/>
        <v>7501</v>
      </c>
      <c r="AQ16" s="24">
        <f t="shared" ca="1" si="15"/>
        <v>15002</v>
      </c>
      <c r="AR16" s="24" t="e">
        <f t="shared" ca="1" si="16"/>
        <v>#REF!</v>
      </c>
      <c r="AW16" s="24">
        <f t="shared" ca="1" si="17"/>
        <v>187521</v>
      </c>
      <c r="AX16" s="24">
        <f t="shared" ca="1" si="18"/>
        <v>375042</v>
      </c>
    </row>
    <row r="17" spans="1:50" x14ac:dyDescent="0.25">
      <c r="A17" s="1">
        <v>98345111</v>
      </c>
      <c r="B17" t="s">
        <v>28</v>
      </c>
      <c r="C17" t="s">
        <v>42</v>
      </c>
      <c r="D17" t="s">
        <v>50</v>
      </c>
      <c r="E17" s="24">
        <v>700000</v>
      </c>
      <c r="F17">
        <f t="shared" ca="1" si="19"/>
        <v>3</v>
      </c>
      <c r="G17" s="23">
        <f t="shared" ca="1" si="1"/>
        <v>70000</v>
      </c>
      <c r="H17" s="2">
        <f t="shared" si="2"/>
        <v>2916.67</v>
      </c>
      <c r="I17">
        <v>3</v>
      </c>
      <c r="J17" s="21">
        <f t="shared" si="3"/>
        <v>3063</v>
      </c>
      <c r="K17">
        <v>3</v>
      </c>
      <c r="L17" s="21">
        <f t="shared" si="4"/>
        <v>6563</v>
      </c>
      <c r="M17">
        <v>3</v>
      </c>
      <c r="N17" s="21">
        <f t="shared" si="5"/>
        <v>9625</v>
      </c>
      <c r="O17">
        <v>3</v>
      </c>
      <c r="P17" s="21">
        <f t="shared" si="6"/>
        <v>10938</v>
      </c>
      <c r="Q17">
        <v>3</v>
      </c>
      <c r="R17" s="21">
        <f t="shared" si="7"/>
        <v>15313</v>
      </c>
      <c r="S17">
        <v>3</v>
      </c>
      <c r="T17" s="21">
        <f t="shared" si="8"/>
        <v>17500</v>
      </c>
      <c r="U17">
        <v>3</v>
      </c>
      <c r="V17" s="1">
        <f t="shared" si="9"/>
        <v>21875</v>
      </c>
      <c r="W17" s="3">
        <f t="shared" ca="1" si="10"/>
        <v>3.3704081375395831</v>
      </c>
      <c r="X17" s="1">
        <f t="shared" ca="1" si="11"/>
        <v>17203</v>
      </c>
      <c r="Y17" s="24" t="e">
        <f t="shared" si="0"/>
        <v>#REF!</v>
      </c>
      <c r="AJ17" s="24" t="e">
        <f t="shared" ca="1" si="12"/>
        <v>#REF!</v>
      </c>
      <c r="AK17" s="24">
        <f t="shared" ca="1" si="13"/>
        <v>6883</v>
      </c>
      <c r="AL17" s="24">
        <f t="shared" ca="1" si="14"/>
        <v>6883</v>
      </c>
      <c r="AQ17" s="24">
        <f t="shared" ca="1" si="15"/>
        <v>13766</v>
      </c>
      <c r="AR17" s="24" t="e">
        <f t="shared" ca="1" si="16"/>
        <v>#REF!</v>
      </c>
      <c r="AW17" s="24">
        <f t="shared" ca="1" si="17"/>
        <v>172080</v>
      </c>
      <c r="AX17" s="24">
        <f t="shared" ca="1" si="18"/>
        <v>344160</v>
      </c>
    </row>
  </sheetData>
  <mergeCells count="21">
    <mergeCell ref="AD2:AE2"/>
    <mergeCell ref="A2:E2"/>
    <mergeCell ref="I2:J2"/>
    <mergeCell ref="K2:L2"/>
    <mergeCell ref="M2:N2"/>
    <mergeCell ref="O2:P2"/>
    <mergeCell ref="Q2:R2"/>
    <mergeCell ref="S2:T2"/>
    <mergeCell ref="U2:V2"/>
    <mergeCell ref="Y2:Y3"/>
    <mergeCell ref="Z2:AA2"/>
    <mergeCell ref="AB2:AC2"/>
    <mergeCell ref="AR2:AR3"/>
    <mergeCell ref="AW2:AW3"/>
    <mergeCell ref="AX2:AX3"/>
    <mergeCell ref="AG2:AH2"/>
    <mergeCell ref="AM2:AM3"/>
    <mergeCell ref="AN2:AN3"/>
    <mergeCell ref="AO2:AO3"/>
    <mergeCell ref="AP2:AP3"/>
    <mergeCell ref="AQ2:A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B1" workbookViewId="0">
      <selection activeCell="L21" sqref="L21"/>
    </sheetView>
  </sheetViews>
  <sheetFormatPr baseColWidth="10" defaultRowHeight="15" x14ac:dyDescent="0.25"/>
  <cols>
    <col min="1" max="1" width="18.42578125" customWidth="1"/>
    <col min="2" max="3" width="17.140625" customWidth="1"/>
    <col min="4" max="4" width="15.140625" customWidth="1"/>
    <col min="5" max="5" width="14.140625" customWidth="1"/>
    <col min="13" max="13" width="23" customWidth="1"/>
    <col min="14" max="14" width="15.42578125" customWidth="1"/>
  </cols>
  <sheetData>
    <row r="1" spans="1:14" x14ac:dyDescent="0.25">
      <c r="A1" s="95" t="s">
        <v>95</v>
      </c>
      <c r="B1" s="96"/>
      <c r="C1" s="96"/>
      <c r="D1" s="96"/>
      <c r="E1" s="96"/>
      <c r="M1" s="6" t="s">
        <v>94</v>
      </c>
      <c r="N1" s="37" t="s">
        <v>0</v>
      </c>
    </row>
    <row r="2" spans="1:14" x14ac:dyDescent="0.25">
      <c r="A2" s="96"/>
      <c r="B2" s="96"/>
      <c r="C2" s="96"/>
      <c r="D2" s="96"/>
      <c r="E2" s="96"/>
      <c r="M2" t="str">
        <f>+'Prenomina del 1 al 15'!B4&amp;" "&amp;'Prenomina del 1 al 15'!C4</f>
        <v>CLAUDIA PATRICIA LÒPEZ</v>
      </c>
    </row>
    <row r="3" spans="1:14" x14ac:dyDescent="0.25">
      <c r="A3" s="27"/>
      <c r="B3" s="27"/>
      <c r="C3" s="27"/>
      <c r="D3" s="27"/>
      <c r="E3" s="27"/>
      <c r="M3" t="str">
        <f>+'Prenomina del 1 al 15'!B5&amp;" "&amp;'Prenomina del 1 al 15'!C5</f>
        <v>CARLOS ANDRÈS FLOREZ</v>
      </c>
    </row>
    <row r="4" spans="1:14" x14ac:dyDescent="0.25">
      <c r="A4" s="31" t="s">
        <v>1</v>
      </c>
      <c r="B4" s="94"/>
      <c r="C4" s="94"/>
      <c r="D4" s="31" t="s">
        <v>43</v>
      </c>
      <c r="E4" s="32"/>
      <c r="M4" t="str">
        <f>+'Prenomina del 1 al 15'!B6&amp;" "&amp;'Prenomina del 1 al 15'!C6</f>
        <v>CECILIA ACEVEDO</v>
      </c>
    </row>
    <row r="5" spans="1:14" x14ac:dyDescent="0.25">
      <c r="A5" s="31" t="s">
        <v>0</v>
      </c>
      <c r="B5" s="33"/>
      <c r="C5" s="34"/>
      <c r="D5" s="31" t="s">
        <v>3</v>
      </c>
      <c r="E5" s="32"/>
      <c r="M5" t="str">
        <f>+'Prenomina del 1 al 15'!B7&amp;" "&amp;'Prenomina del 1 al 15'!C7</f>
        <v>AMPARO RESTREPO</v>
      </c>
    </row>
    <row r="6" spans="1:14" x14ac:dyDescent="0.25">
      <c r="A6" s="97" t="s">
        <v>82</v>
      </c>
      <c r="B6" s="97"/>
      <c r="C6" s="97"/>
      <c r="D6" s="98" t="s">
        <v>93</v>
      </c>
      <c r="E6" s="98"/>
      <c r="M6" t="str">
        <f>+'Prenomina del 1 al 15'!B8&amp;" "&amp;'Prenomina del 1 al 15'!C8</f>
        <v>MARGARITA CERVANTEZ</v>
      </c>
    </row>
    <row r="7" spans="1:14" x14ac:dyDescent="0.25">
      <c r="A7" s="92"/>
      <c r="B7" s="92"/>
      <c r="C7" s="92"/>
      <c r="D7" s="92"/>
      <c r="E7" s="92"/>
      <c r="M7" t="str">
        <f>+'Prenomina del 1 al 15'!B9&amp;" "&amp;'Prenomina del 1 al 15'!C9</f>
        <v>SONIA MARTINEZ</v>
      </c>
    </row>
    <row r="8" spans="1:14" x14ac:dyDescent="0.25">
      <c r="A8" s="93" t="s">
        <v>84</v>
      </c>
      <c r="B8" s="93"/>
      <c r="C8" s="93"/>
      <c r="D8" s="93" t="s">
        <v>83</v>
      </c>
      <c r="E8" s="93"/>
      <c r="M8" t="str">
        <f>+'Prenomina del 1 al 15'!B10&amp;" "&amp;'Prenomina del 1 al 15'!C10</f>
        <v>ANA MARÌA PALACIO</v>
      </c>
    </row>
    <row r="9" spans="1:14" x14ac:dyDescent="0.25">
      <c r="A9" s="36" t="s">
        <v>85</v>
      </c>
      <c r="B9" s="36" t="s">
        <v>48</v>
      </c>
      <c r="C9" s="36" t="s">
        <v>49</v>
      </c>
      <c r="D9" s="36" t="s">
        <v>85</v>
      </c>
      <c r="E9" s="36" t="s">
        <v>49</v>
      </c>
      <c r="M9" t="str">
        <f>+'Prenomina del 1 al 15'!B11&amp;" "&amp;'Prenomina del 1 al 15'!C11</f>
        <v>WILSON PÈREZ</v>
      </c>
    </row>
    <row r="10" spans="1:14" x14ac:dyDescent="0.25">
      <c r="A10" s="35" t="s">
        <v>45</v>
      </c>
      <c r="B10" s="35"/>
      <c r="C10" s="35"/>
      <c r="D10" s="35" t="s">
        <v>72</v>
      </c>
      <c r="E10" s="35"/>
      <c r="M10" t="str">
        <f>+'Prenomina del 1 al 15'!B12&amp;" "&amp;'Prenomina del 1 al 15'!C12</f>
        <v>YURY PASTRANA</v>
      </c>
    </row>
    <row r="11" spans="1:14" x14ac:dyDescent="0.25">
      <c r="A11" s="35" t="s">
        <v>86</v>
      </c>
      <c r="B11" s="35"/>
      <c r="C11" s="35"/>
      <c r="D11" s="35" t="s">
        <v>73</v>
      </c>
      <c r="E11" s="35"/>
      <c r="M11" t="str">
        <f>+'Prenomina del 1 al 15'!B13&amp;" "&amp;'Prenomina del 1 al 15'!C13</f>
        <v>GUSTAVO GRANDA</v>
      </c>
    </row>
    <row r="12" spans="1:14" x14ac:dyDescent="0.25">
      <c r="A12" s="35" t="s">
        <v>87</v>
      </c>
      <c r="B12" s="35"/>
      <c r="C12" s="35"/>
      <c r="D12" s="35" t="s">
        <v>92</v>
      </c>
      <c r="E12" s="35"/>
      <c r="M12" t="str">
        <f>+'Prenomina del 1 al 15'!B14&amp;" "&amp;'Prenomina del 1 al 15'!C14</f>
        <v>NUBIA QUINTERO</v>
      </c>
    </row>
    <row r="13" spans="1:14" x14ac:dyDescent="0.25">
      <c r="A13" s="35" t="s">
        <v>88</v>
      </c>
      <c r="B13" s="35"/>
      <c r="C13" s="35"/>
      <c r="D13" s="35" t="s">
        <v>76</v>
      </c>
      <c r="E13" s="35"/>
      <c r="M13" t="str">
        <f>+'Prenomina del 1 al 15'!B15&amp;" "&amp;'Prenomina del 1 al 15'!C15</f>
        <v>ASTRID HERRERA</v>
      </c>
    </row>
    <row r="14" spans="1:14" x14ac:dyDescent="0.25">
      <c r="A14" s="35" t="s">
        <v>89</v>
      </c>
      <c r="B14" s="35"/>
      <c r="C14" s="35"/>
      <c r="D14" s="35" t="s">
        <v>77</v>
      </c>
      <c r="E14" s="35"/>
      <c r="M14" t="str">
        <f>+'Prenomina del 1 al 15'!B16&amp;" "&amp;'Prenomina del 1 al 15'!C16</f>
        <v>DEISY SUAREZ</v>
      </c>
    </row>
    <row r="15" spans="1:14" x14ac:dyDescent="0.25">
      <c r="A15" s="35" t="s">
        <v>90</v>
      </c>
      <c r="B15" s="35"/>
      <c r="C15" s="35"/>
      <c r="D15" s="35" t="s">
        <v>68</v>
      </c>
      <c r="E15" s="35"/>
      <c r="M15" t="str">
        <f>+'Prenomina del 1 al 15'!B17&amp;" "&amp;'Prenomina del 1 al 15'!C17</f>
        <v>DIANA ARISTIZABAL</v>
      </c>
    </row>
    <row r="16" spans="1:14" x14ac:dyDescent="0.25">
      <c r="A16" s="35" t="s">
        <v>91</v>
      </c>
      <c r="B16" s="35"/>
      <c r="C16" s="35"/>
      <c r="D16" s="35"/>
      <c r="E16" s="35"/>
      <c r="M16" t="str">
        <f>+'Prenomina del 1 al 15'!B18&amp;" "&amp;'Prenomina del 1 al 15'!C18</f>
        <v xml:space="preserve"> </v>
      </c>
    </row>
    <row r="17" spans="1:13" x14ac:dyDescent="0.25">
      <c r="A17" s="35" t="s">
        <v>67</v>
      </c>
      <c r="B17" s="35"/>
      <c r="C17" s="35"/>
      <c r="D17" s="35"/>
      <c r="E17" s="35"/>
      <c r="M17" t="str">
        <f>+'Prenomina del 1 al 15'!B19&amp;" "&amp;'Prenomina del 1 al 15'!C19</f>
        <v xml:space="preserve"> </v>
      </c>
    </row>
    <row r="18" spans="1:13" x14ac:dyDescent="0.25">
      <c r="A18" s="35" t="s">
        <v>68</v>
      </c>
      <c r="B18" s="35"/>
      <c r="C18" s="35"/>
      <c r="D18" s="35"/>
      <c r="E18" s="35"/>
    </row>
  </sheetData>
  <mergeCells count="7">
    <mergeCell ref="A7:E7"/>
    <mergeCell ref="A8:C8"/>
    <mergeCell ref="D8:E8"/>
    <mergeCell ref="B4:C4"/>
    <mergeCell ref="A1:E2"/>
    <mergeCell ref="A6:C6"/>
    <mergeCell ref="D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Prenomina del 1 al 15</vt:lpstr>
      <vt:lpstr>Prenomina del 16 al 30</vt:lpstr>
      <vt:lpstr>Colilla</vt:lpstr>
      <vt:lpstr>PRENOMINA16AL30</vt:lpstr>
      <vt:lpstr>'Prenomina del 16 al 30'!PRENOMINA1AL15</vt:lpstr>
      <vt:lpstr>PRENOMINA1AL15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Aprendiz</cp:lastModifiedBy>
  <dcterms:created xsi:type="dcterms:W3CDTF">2015-02-16T23:35:52Z</dcterms:created>
  <dcterms:modified xsi:type="dcterms:W3CDTF">2015-05-22T23:44:20Z</dcterms:modified>
</cp:coreProperties>
</file>